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Operations" sheetId="1" r:id="rId1"/>
    <sheet name="Grants" sheetId="2" r:id="rId2"/>
    <sheet name="Sheet3" sheetId="3" r:id="rId3"/>
  </sheets>
  <definedNames>
    <definedName name="_xlnm.Print_Area" localSheetId="1">'Grants'!$A$1:$K$53</definedName>
    <definedName name="_xlnm.Print_Area" localSheetId="0">'Operations'!$A$1:$O$49</definedName>
  </definedNames>
  <calcPr fullCalcOnLoad="1"/>
</workbook>
</file>

<file path=xl/sharedStrings.xml><?xml version="1.0" encoding="utf-8"?>
<sst xmlns="http://schemas.openxmlformats.org/spreadsheetml/2006/main" count="104" uniqueCount="52">
  <si>
    <t>Illinois Criminal Justice Information Authority</t>
  </si>
  <si>
    <t xml:space="preserve"> </t>
  </si>
  <si>
    <t>Appropriation</t>
  </si>
  <si>
    <t>Balance</t>
  </si>
  <si>
    <t>General Revenue</t>
  </si>
  <si>
    <t>CJIS Trust Fund (USERS)</t>
  </si>
  <si>
    <t>Total Operations Budget</t>
  </si>
  <si>
    <t>Criminal Justice Information Systems</t>
  </si>
  <si>
    <t>Trust Fund</t>
  </si>
  <si>
    <t>Total</t>
  </si>
  <si>
    <t>Expenditures/</t>
  </si>
  <si>
    <t>Obligations</t>
  </si>
  <si>
    <t>Personal Services</t>
  </si>
  <si>
    <t>Retirement - State Pick-Up</t>
  </si>
  <si>
    <t xml:space="preserve">Retirement </t>
  </si>
  <si>
    <t>FICA</t>
  </si>
  <si>
    <t>Group Insurance</t>
  </si>
  <si>
    <t>Contractual</t>
  </si>
  <si>
    <t xml:space="preserve">Travel </t>
  </si>
  <si>
    <t>Commodities</t>
  </si>
  <si>
    <t>Printing</t>
  </si>
  <si>
    <t>Equipment</t>
  </si>
  <si>
    <t>EDP</t>
  </si>
  <si>
    <t>Telecommunications</t>
  </si>
  <si>
    <t>Operation of Auto</t>
  </si>
  <si>
    <t>Criminal Justice Trust Fund (Federal)</t>
  </si>
  <si>
    <t>Juvenile Accountability Incentive Block Grant Fund</t>
  </si>
  <si>
    <t>General Revenue Matching Funds/Other</t>
  </si>
  <si>
    <t>Criminal Justice Information Projects Fund</t>
  </si>
  <si>
    <t>Total Awards and Grants</t>
  </si>
  <si>
    <t>Criminal Justice Trust Fund</t>
  </si>
  <si>
    <t>Criminal Justice Information</t>
  </si>
  <si>
    <t>(Federal)</t>
  </si>
  <si>
    <t>Matching Funds/Other</t>
  </si>
  <si>
    <t>Projects Fund</t>
  </si>
  <si>
    <t>Federal Assistance Support</t>
  </si>
  <si>
    <t>State Agencies</t>
  </si>
  <si>
    <t>Locals/Non-Profit Orgs.</t>
  </si>
  <si>
    <t>Misc. Awards/Grants</t>
  </si>
  <si>
    <t>Fed. Crime Bill Initiatives</t>
  </si>
  <si>
    <t>SANE Program</t>
  </si>
  <si>
    <t>Juvenile Accountability Block Grant</t>
  </si>
  <si>
    <t>Juvenile Accountability Incentive</t>
  </si>
  <si>
    <t>Block Grant Fund - (Federal)</t>
  </si>
  <si>
    <t>Exhibit #1  -  Operations</t>
  </si>
  <si>
    <t>Reserve</t>
  </si>
  <si>
    <t xml:space="preserve">   % of Appropriation (less Reserve):</t>
  </si>
  <si>
    <t>% of Appropriation (less Reserve):</t>
  </si>
  <si>
    <t xml:space="preserve">  </t>
  </si>
  <si>
    <t>FY 2004 Expenditures/Obligations</t>
  </si>
  <si>
    <t>Exhibit #2 - Awards &amp; Grants</t>
  </si>
  <si>
    <t>July 1, 2003  -  July 31,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</si>
</sst>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36526]mm/dd/yy;mm/dd/yyyy"/>
    <numFmt numFmtId="165" formatCode="0.0%"/>
    <numFmt numFmtId="166" formatCode="#,##0.0000000000"/>
    <numFmt numFmtId="167" formatCode="&quot;$&quot;#,##0.00"/>
    <numFmt numFmtId="168" formatCode="&quot;$&quot;#,##0"/>
    <numFmt numFmtId="169" formatCode="&quot;$&quot;#,##0.0_);\(&quot;$&quot;#,##0.0\)"/>
  </numFmts>
  <fonts count="16">
    <font>
      <sz val="10"/>
      <name val="Arial"/>
      <family val="0"/>
    </font>
    <font>
      <sz val="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20"/>
      <name val="Arial"/>
      <family val="2"/>
    </font>
    <font>
      <sz val="12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6"/>
      <name val="Univers (W1)"/>
      <family val="0"/>
    </font>
    <font>
      <b/>
      <sz val="12"/>
      <name val="Times New Roman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9.75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64" fontId="1" fillId="0" borderId="0" xfId="0" applyNumberFormat="1" applyFont="1" applyAlignment="1">
      <alignment horizontal="left"/>
    </xf>
    <xf numFmtId="5" fontId="0" fillId="0" borderId="0" xfId="0" applyNumberFormat="1" applyFont="1" applyAlignment="1">
      <alignment/>
    </xf>
    <xf numFmtId="5" fontId="2" fillId="0" borderId="0" xfId="0" applyNumberFormat="1" applyFont="1" applyAlignment="1">
      <alignment horizontal="center"/>
    </xf>
    <xf numFmtId="5" fontId="0" fillId="2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8" fontId="1" fillId="0" borderId="0" xfId="0" applyNumberFormat="1" applyFont="1" applyAlignment="1">
      <alignment horizontal="left"/>
    </xf>
    <xf numFmtId="5" fontId="2" fillId="0" borderId="0" xfId="0" applyNumberFormat="1" applyFont="1" applyAlignment="1">
      <alignment/>
    </xf>
    <xf numFmtId="5" fontId="3" fillId="2" borderId="0" xfId="0" applyNumberFormat="1" applyFont="1" applyFill="1" applyAlignment="1">
      <alignment horizontal="centerContinuous"/>
    </xf>
    <xf numFmtId="5" fontId="4" fillId="0" borderId="0" xfId="0" applyNumberFormat="1" applyFont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5" fontId="0" fillId="0" borderId="0" xfId="0" applyNumberFormat="1" applyFont="1" applyAlignment="1">
      <alignment horizontal="centerContinuous"/>
    </xf>
    <xf numFmtId="5" fontId="5" fillId="0" borderId="0" xfId="0" applyNumberFormat="1" applyFont="1" applyAlignment="1">
      <alignment horizontal="centerContinuous"/>
    </xf>
    <xf numFmtId="5" fontId="0" fillId="2" borderId="0" xfId="0" applyNumberFormat="1" applyFont="1" applyFill="1" applyAlignment="1">
      <alignment horizontal="centerContinuous"/>
    </xf>
    <xf numFmtId="5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5" fontId="0" fillId="0" borderId="0" xfId="0" applyNumberFormat="1" applyFont="1" applyAlignment="1">
      <alignment horizontal="center"/>
    </xf>
    <xf numFmtId="5" fontId="0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center"/>
    </xf>
    <xf numFmtId="9" fontId="0" fillId="2" borderId="0" xfId="0" applyNumberFormat="1" applyFont="1" applyFill="1" applyAlignment="1">
      <alignment/>
    </xf>
    <xf numFmtId="5" fontId="0" fillId="0" borderId="1" xfId="0" applyNumberFormat="1" applyFont="1" applyBorder="1" applyAlignment="1">
      <alignment/>
    </xf>
    <xf numFmtId="5" fontId="0" fillId="0" borderId="2" xfId="0" applyNumberFormat="1" applyFont="1" applyBorder="1" applyAlignment="1">
      <alignment/>
    </xf>
    <xf numFmtId="165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5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/>
    </xf>
    <xf numFmtId="5" fontId="0" fillId="0" borderId="2" xfId="17" applyNumberFormat="1" applyFont="1" applyBorder="1" applyAlignment="1">
      <alignment/>
    </xf>
    <xf numFmtId="9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5" fontId="0" fillId="0" borderId="0" xfId="17" applyNumberFormat="1" applyFont="1" applyAlignment="1">
      <alignment/>
    </xf>
    <xf numFmtId="165" fontId="5" fillId="0" borderId="0" xfId="0" applyNumberFormat="1" applyFont="1" applyAlignment="1">
      <alignment/>
    </xf>
    <xf numFmtId="164" fontId="9" fillId="0" borderId="0" xfId="0" applyNumberFormat="1" applyFont="1" applyAlignment="1">
      <alignment horizontal="left"/>
    </xf>
    <xf numFmtId="5" fontId="3" fillId="2" borderId="0" xfId="0" applyNumberFormat="1" applyFont="1" applyFill="1" applyAlignment="1">
      <alignment horizontal="center"/>
    </xf>
    <xf numFmtId="5" fontId="2" fillId="0" borderId="0" xfId="0" applyNumberFormat="1" applyFont="1" applyAlignment="1">
      <alignment horizontal="center"/>
    </xf>
    <xf numFmtId="5" fontId="7" fillId="0" borderId="0" xfId="0" applyNumberFormat="1" applyFont="1" applyAlignment="1">
      <alignment horizontal="center"/>
    </xf>
    <xf numFmtId="5" fontId="0" fillId="2" borderId="1" xfId="0" applyNumberFormat="1" applyFont="1" applyFill="1" applyBorder="1" applyAlignment="1">
      <alignment/>
    </xf>
    <xf numFmtId="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5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5" fontId="0" fillId="0" borderId="5" xfId="0" applyNumberFormat="1" applyFont="1" applyBorder="1" applyAlignment="1">
      <alignment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3" fontId="8" fillId="0" borderId="5" xfId="0" applyNumberFormat="1" applyFont="1" applyBorder="1" applyAlignment="1">
      <alignment horizontal="centerContinuous"/>
    </xf>
    <xf numFmtId="5" fontId="10" fillId="0" borderId="0" xfId="0" applyNumberFormat="1" applyFont="1" applyBorder="1" applyAlignment="1">
      <alignment horizontal="centerContinuous"/>
    </xf>
    <xf numFmtId="3" fontId="8" fillId="2" borderId="5" xfId="0" applyNumberFormat="1" applyFont="1" applyFill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Continuous"/>
    </xf>
    <xf numFmtId="3" fontId="8" fillId="0" borderId="6" xfId="0" applyNumberFormat="1" applyFont="1" applyBorder="1" applyAlignment="1">
      <alignment horizontal="centerContinuous"/>
    </xf>
    <xf numFmtId="5" fontId="10" fillId="0" borderId="1" xfId="0" applyNumberFormat="1" applyFont="1" applyBorder="1" applyAlignment="1">
      <alignment horizontal="centerContinuous"/>
    </xf>
    <xf numFmtId="3" fontId="8" fillId="2" borderId="6" xfId="0" applyNumberFormat="1" applyFont="1" applyFill="1" applyBorder="1" applyAlignment="1">
      <alignment horizontal="centerContinuous"/>
    </xf>
    <xf numFmtId="5" fontId="0" fillId="0" borderId="5" xfId="0" applyNumberFormat="1" applyFont="1" applyBorder="1" applyAlignment="1">
      <alignment horizontal="center"/>
    </xf>
    <xf numFmtId="5" fontId="0" fillId="0" borderId="6" xfId="0" applyNumberFormat="1" applyFont="1" applyBorder="1" applyAlignment="1">
      <alignment horizontal="center"/>
    </xf>
    <xf numFmtId="5" fontId="0" fillId="2" borderId="5" xfId="0" applyNumberFormat="1" applyFont="1" applyFill="1" applyBorder="1" applyAlignment="1">
      <alignment/>
    </xf>
    <xf numFmtId="5" fontId="0" fillId="2" borderId="0" xfId="0" applyNumberFormat="1" applyFont="1" applyFill="1" applyBorder="1" applyAlignment="1">
      <alignment/>
    </xf>
    <xf numFmtId="5" fontId="0" fillId="0" borderId="7" xfId="0" applyNumberFormat="1" applyFont="1" applyBorder="1" applyAlignment="1">
      <alignment/>
    </xf>
    <xf numFmtId="5" fontId="0" fillId="0" borderId="8" xfId="0" applyNumberFormat="1" applyFont="1" applyBorder="1" applyAlignment="1">
      <alignment/>
    </xf>
    <xf numFmtId="5" fontId="0" fillId="0" borderId="9" xfId="0" applyNumberFormat="1" applyFont="1" applyBorder="1" applyAlignment="1">
      <alignment/>
    </xf>
    <xf numFmtId="9" fontId="0" fillId="0" borderId="0" xfId="0" applyNumberFormat="1" applyFont="1" applyBorder="1" applyAlignment="1">
      <alignment horizontal="right"/>
    </xf>
    <xf numFmtId="9" fontId="0" fillId="0" borderId="5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0" borderId="10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Font="1" applyBorder="1" applyAlignment="1">
      <alignment horizontal="right"/>
    </xf>
    <xf numFmtId="9" fontId="0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9" fontId="0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5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5" fontId="0" fillId="0" borderId="10" xfId="0" applyNumberFormat="1" applyFont="1" applyBorder="1" applyAlignment="1">
      <alignment/>
    </xf>
    <xf numFmtId="5" fontId="0" fillId="0" borderId="6" xfId="0" applyNumberFormat="1" applyFont="1" applyBorder="1" applyAlignment="1">
      <alignment/>
    </xf>
    <xf numFmtId="5" fontId="0" fillId="0" borderId="11" xfId="0" applyNumberFormat="1" applyFont="1" applyBorder="1" applyAlignment="1">
      <alignment/>
    </xf>
    <xf numFmtId="5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Alignment="1">
      <alignment/>
    </xf>
    <xf numFmtId="167" fontId="0" fillId="0" borderId="0" xfId="0" applyNumberFormat="1" applyAlignment="1">
      <alignment/>
    </xf>
    <xf numFmtId="5" fontId="0" fillId="0" borderId="0" xfId="0" applyNumberFormat="1" applyFont="1" applyFill="1" applyAlignment="1">
      <alignment/>
    </xf>
    <xf numFmtId="9" fontId="0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3" fontId="0" fillId="0" borderId="12" xfId="0" applyNumberFormat="1" applyFont="1" applyBorder="1" applyAlignment="1">
      <alignment/>
    </xf>
    <xf numFmtId="3" fontId="0" fillId="2" borderId="4" xfId="0" applyNumberFormat="1" applyFont="1" applyFill="1" applyBorder="1" applyAlignment="1">
      <alignment/>
    </xf>
    <xf numFmtId="5" fontId="6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5" fontId="0" fillId="0" borderId="10" xfId="0" applyNumberFormat="1" applyFont="1" applyBorder="1" applyAlignment="1">
      <alignment horizontal="right"/>
    </xf>
    <xf numFmtId="5" fontId="10" fillId="0" borderId="0" xfId="0" applyNumberFormat="1" applyFont="1" applyAlignment="1">
      <alignment horizontal="centerContinuous"/>
    </xf>
    <xf numFmtId="5" fontId="3" fillId="0" borderId="0" xfId="0" applyNumberFormat="1" applyFont="1" applyAlignment="1">
      <alignment horizontal="centerContinuous"/>
    </xf>
    <xf numFmtId="5" fontId="8" fillId="0" borderId="1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9" fontId="0" fillId="0" borderId="0" xfId="19" applyAlignment="1">
      <alignment/>
    </xf>
    <xf numFmtId="5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5" fontId="3" fillId="2" borderId="0" xfId="0" applyNumberFormat="1" applyFont="1" applyFill="1" applyAlignment="1">
      <alignment horizontal="center"/>
    </xf>
    <xf numFmtId="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37"/>
          <c:w val="0.9805"/>
          <c:h val="0.926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Sheet3!$A$3:$A$5</c:f>
              <c:strCache>
                <c:ptCount val="3"/>
                <c:pt idx="0">
                  <c:v>General Revenue</c:v>
                </c:pt>
                <c:pt idx="1">
                  <c:v>CJIS Trust Fund (USERS)</c:v>
                </c:pt>
                <c:pt idx="2">
                  <c:v>Total Operations Budget</c:v>
                </c:pt>
              </c:strCache>
            </c:strRef>
          </c:cat>
          <c:val>
            <c:numRef>
              <c:f>Sheet3!$B$3:$B$5</c:f>
              <c:numCache>
                <c:ptCount val="3"/>
                <c:pt idx="0">
                  <c:v>0.78</c:v>
                </c:pt>
                <c:pt idx="1">
                  <c:v>0.67</c:v>
                </c:pt>
                <c:pt idx="2">
                  <c:v>0.72</c:v>
                </c:pt>
              </c:numCache>
            </c:numRef>
          </c:val>
          <c:shape val="box"/>
        </c:ser>
        <c:shape val="box"/>
        <c:axId val="21043389"/>
        <c:axId val="39257986"/>
      </c:bar3DChart>
      <c:catAx>
        <c:axId val="21043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257986"/>
        <c:crossesAt val="0"/>
        <c:auto val="1"/>
        <c:lblOffset val="100"/>
        <c:tickLblSkip val="1"/>
        <c:noMultiLvlLbl val="0"/>
      </c:catAx>
      <c:valAx>
        <c:axId val="39257986"/>
        <c:scaling>
          <c:orientation val="minMax"/>
          <c:max val="0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Arial"/>
                <a:ea typeface="Arial"/>
                <a:cs typeface="Arial"/>
              </a:defRPr>
            </a:pPr>
          </a:p>
        </c:txPr>
        <c:crossAx val="21043389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Sheet3!$A$9:$A$13</c:f>
              <c:strCache>
                <c:ptCount val="5"/>
                <c:pt idx="0">
                  <c:v>Criminal Justice Trust Fund (Federal)</c:v>
                </c:pt>
                <c:pt idx="1">
                  <c:v>General Revenue Matching Funds/Other</c:v>
                </c:pt>
                <c:pt idx="2">
                  <c:v>Criminal Justice Information Projects Fund</c:v>
                </c:pt>
                <c:pt idx="3">
                  <c:v>Juvenile Accountability Incentive Block Grant Fund</c:v>
                </c:pt>
                <c:pt idx="4">
                  <c:v>Total Awards and Grants</c:v>
                </c:pt>
              </c:strCache>
            </c:strRef>
          </c:cat>
          <c:val>
            <c:numRef>
              <c:f>Sheet3!$B$9:$B$13</c:f>
              <c:numCache>
                <c:ptCount val="5"/>
                <c:pt idx="0">
                  <c:v>0.67</c:v>
                </c:pt>
                <c:pt idx="1">
                  <c:v>0.9</c:v>
                </c:pt>
                <c:pt idx="2">
                  <c:v>0.001603</c:v>
                </c:pt>
                <c:pt idx="3">
                  <c:v>0.44</c:v>
                </c:pt>
                <c:pt idx="4">
                  <c:v>0.64</c:v>
                </c:pt>
              </c:numCache>
            </c:numRef>
          </c:val>
          <c:shape val="box"/>
        </c:ser>
        <c:gapWidth val="170"/>
        <c:gapDepth val="140"/>
        <c:shape val="box"/>
        <c:axId val="19111339"/>
        <c:axId val="65793800"/>
      </c:bar3DChart>
      <c:catAx>
        <c:axId val="1911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5793800"/>
        <c:crosses val="autoZero"/>
        <c:auto val="1"/>
        <c:lblOffset val="100"/>
        <c:tickLblSkip val="1"/>
        <c:noMultiLvlLbl val="0"/>
      </c:catAx>
      <c:valAx>
        <c:axId val="65793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191113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7</xdr:row>
      <xdr:rowOff>200025</xdr:rowOff>
    </xdr:from>
    <xdr:to>
      <xdr:col>13</xdr:col>
      <xdr:colOff>390525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866775" y="1457325"/>
        <a:ext cx="98583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6</xdr:row>
      <xdr:rowOff>76200</xdr:rowOff>
    </xdr:from>
    <xdr:to>
      <xdr:col>4</xdr:col>
      <xdr:colOff>685800</xdr:colOff>
      <xdr:row>8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76650" y="1171575"/>
          <a:ext cx="1028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$2,314,830
</a:t>
          </a:r>
        </a:p>
      </xdr:txBody>
    </xdr:sp>
    <xdr:clientData/>
  </xdr:twoCellAnchor>
  <xdr:twoCellAnchor>
    <xdr:from>
      <xdr:col>6</xdr:col>
      <xdr:colOff>447675</xdr:colOff>
      <xdr:row>6</xdr:row>
      <xdr:rowOff>114300</xdr:rowOff>
    </xdr:from>
    <xdr:to>
      <xdr:col>7</xdr:col>
      <xdr:colOff>533400</xdr:colOff>
      <xdr:row>7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00" y="1209675"/>
          <a:ext cx="866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$1,973,652</a:t>
          </a:r>
        </a:p>
      </xdr:txBody>
    </xdr:sp>
    <xdr:clientData/>
  </xdr:twoCellAnchor>
  <xdr:twoCellAnchor>
    <xdr:from>
      <xdr:col>9</xdr:col>
      <xdr:colOff>142875</xdr:colOff>
      <xdr:row>6</xdr:row>
      <xdr:rowOff>0</xdr:rowOff>
    </xdr:from>
    <xdr:to>
      <xdr:col>10</xdr:col>
      <xdr:colOff>238125</xdr:colOff>
      <xdr:row>8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753350" y="1095375"/>
          <a:ext cx="876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$4,288,482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12</xdr:col>
      <xdr:colOff>581025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1447800"/>
        <a:ext cx="12839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9</xdr:row>
      <xdr:rowOff>0</xdr:rowOff>
    </xdr:from>
    <xdr:to>
      <xdr:col>3</xdr:col>
      <xdr:colOff>247650</xdr:colOff>
      <xdr:row>10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48025" y="1600200"/>
          <a:ext cx="962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$66,750,813</a:t>
          </a:r>
        </a:p>
      </xdr:txBody>
    </xdr:sp>
    <xdr:clientData/>
  </xdr:twoCellAnchor>
  <xdr:twoCellAnchor>
    <xdr:from>
      <xdr:col>3</xdr:col>
      <xdr:colOff>790575</xdr:colOff>
      <xdr:row>7</xdr:row>
      <xdr:rowOff>133350</xdr:rowOff>
    </xdr:from>
    <xdr:to>
      <xdr:col>4</xdr:col>
      <xdr:colOff>809625</xdr:colOff>
      <xdr:row>9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52975" y="1381125"/>
          <a:ext cx="933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$2,238,873</a:t>
          </a:r>
        </a:p>
      </xdr:txBody>
    </xdr:sp>
    <xdr:clientData/>
  </xdr:twoCellAnchor>
  <xdr:twoCellAnchor>
    <xdr:from>
      <xdr:col>5</xdr:col>
      <xdr:colOff>657225</xdr:colOff>
      <xdr:row>16</xdr:row>
      <xdr:rowOff>85725</xdr:rowOff>
    </xdr:from>
    <xdr:to>
      <xdr:col>6</xdr:col>
      <xdr:colOff>438150</xdr:colOff>
      <xdr:row>17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15100" y="2819400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133350</xdr:rowOff>
    </xdr:from>
    <xdr:to>
      <xdr:col>8</xdr:col>
      <xdr:colOff>714375</xdr:colOff>
      <xdr:row>13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810500" y="20383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$7,778,402</a:t>
          </a:r>
        </a:p>
      </xdr:txBody>
    </xdr:sp>
    <xdr:clientData/>
  </xdr:twoCellAnchor>
  <xdr:twoCellAnchor>
    <xdr:from>
      <xdr:col>8</xdr:col>
      <xdr:colOff>657225</xdr:colOff>
      <xdr:row>9</xdr:row>
      <xdr:rowOff>66675</xdr:rowOff>
    </xdr:from>
    <xdr:to>
      <xdr:col>9</xdr:col>
      <xdr:colOff>581025</xdr:colOff>
      <xdr:row>10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391650" y="1666875"/>
          <a:ext cx="838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$49,542,281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4"/>
  <sheetViews>
    <sheetView workbookViewId="0" topLeftCell="C4">
      <selection activeCell="L8" sqref="L8"/>
    </sheetView>
  </sheetViews>
  <sheetFormatPr defaultColWidth="9.140625" defaultRowHeight="12.75"/>
  <cols>
    <col min="1" max="1" width="23.421875" style="0" customWidth="1"/>
    <col min="2" max="2" width="11.7109375" style="0" customWidth="1"/>
    <col min="3" max="3" width="11.00390625" style="0" customWidth="1"/>
    <col min="4" max="4" width="14.140625" style="0" customWidth="1"/>
    <col min="5" max="5" width="13.00390625" style="0" customWidth="1"/>
    <col min="6" max="6" width="5.7109375" style="0" customWidth="1"/>
    <col min="7" max="10" width="11.7109375" style="0" customWidth="1"/>
    <col min="11" max="11" width="5.7109375" style="0" customWidth="1"/>
    <col min="12" max="13" width="11.7109375" style="0" customWidth="1"/>
    <col min="14" max="14" width="11.8515625" style="0" customWidth="1"/>
    <col min="15" max="15" width="11.7109375" style="0" customWidth="1"/>
    <col min="16" max="16" width="8.7109375" style="0" customWidth="1"/>
    <col min="19" max="19" width="12.7109375" style="0" bestFit="1" customWidth="1"/>
    <col min="31" max="31" width="13.421875" style="41" customWidth="1"/>
  </cols>
  <sheetData>
    <row r="1" spans="1:32" ht="9" customHeight="1">
      <c r="A1" s="1"/>
      <c r="B1" s="2"/>
      <c r="C1" s="2"/>
      <c r="D1" s="2"/>
      <c r="E1" s="2"/>
      <c r="G1" s="3"/>
      <c r="H1" s="3"/>
      <c r="I1" s="2"/>
      <c r="J1" s="2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"/>
      <c r="AF1" s="2"/>
    </row>
    <row r="2" spans="1:32" ht="9" customHeight="1">
      <c r="A2" s="6"/>
      <c r="B2" s="2"/>
      <c r="C2" s="2"/>
      <c r="D2" s="2"/>
      <c r="E2" s="2"/>
      <c r="F2" s="4"/>
      <c r="G2" s="7"/>
      <c r="H2" s="7"/>
      <c r="I2" s="2"/>
      <c r="J2" s="2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5"/>
      <c r="AF2" s="2"/>
    </row>
    <row r="3" spans="1:32" s="13" customFormat="1" ht="17.25" customHeight="1">
      <c r="A3" s="8" t="s">
        <v>44</v>
      </c>
      <c r="B3" s="9"/>
      <c r="C3" s="9"/>
      <c r="D3" s="9"/>
      <c r="E3" s="9"/>
      <c r="F3" s="10"/>
      <c r="G3" s="9"/>
      <c r="H3" s="9"/>
      <c r="I3" s="9"/>
      <c r="J3" s="9"/>
      <c r="K3" s="10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11"/>
    </row>
    <row r="4" spans="1:32" ht="18">
      <c r="A4" s="110" t="s">
        <v>0</v>
      </c>
      <c r="B4" s="14"/>
      <c r="C4" s="14"/>
      <c r="D4" s="14"/>
      <c r="E4" s="109"/>
      <c r="F4" s="16"/>
      <c r="G4" s="14"/>
      <c r="H4" s="14"/>
      <c r="I4" s="14"/>
      <c r="J4" s="14"/>
      <c r="K4" s="16"/>
      <c r="L4" s="14"/>
      <c r="M4" s="14"/>
      <c r="N4" s="14"/>
      <c r="O4" s="1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5"/>
      <c r="AF4" s="2"/>
    </row>
    <row r="5" spans="1:32" ht="18">
      <c r="A5" s="110" t="s">
        <v>49</v>
      </c>
      <c r="B5" s="14"/>
      <c r="C5" s="14"/>
      <c r="D5" s="14"/>
      <c r="E5" s="15"/>
      <c r="F5" s="16"/>
      <c r="G5" s="14"/>
      <c r="H5" s="14"/>
      <c r="I5" s="14"/>
      <c r="J5" s="14"/>
      <c r="K5" s="16"/>
      <c r="L5" s="14"/>
      <c r="M5" s="14"/>
      <c r="N5" s="14"/>
      <c r="O5" s="1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5"/>
      <c r="AF5" s="2"/>
    </row>
    <row r="6" spans="1:32" s="19" customFormat="1" ht="15">
      <c r="A6" s="114" t="s">
        <v>51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8"/>
      <c r="AF6" s="17"/>
    </row>
    <row r="7" spans="1:32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5"/>
      <c r="AF7" s="2"/>
    </row>
    <row r="8" spans="1:32" ht="17.25" customHeight="1">
      <c r="A8" s="2"/>
      <c r="B8" s="2"/>
      <c r="C8" s="2"/>
      <c r="D8" s="2"/>
      <c r="E8" s="2" t="s">
        <v>1</v>
      </c>
      <c r="F8" s="4"/>
      <c r="G8" s="2"/>
      <c r="H8" s="2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5"/>
      <c r="AF8" s="2"/>
    </row>
    <row r="9" ht="12.75">
      <c r="AE9"/>
    </row>
    <row r="10" ht="12.75">
      <c r="AE10"/>
    </row>
    <row r="11" ht="14.25" customHeight="1">
      <c r="AE11"/>
    </row>
    <row r="12" ht="13.5" customHeight="1">
      <c r="AE12"/>
    </row>
    <row r="13" ht="15" customHeight="1">
      <c r="AE13"/>
    </row>
    <row r="14" ht="15" customHeight="1">
      <c r="AE14"/>
    </row>
    <row r="15" ht="13.5" customHeight="1">
      <c r="AE15"/>
    </row>
    <row r="16" ht="12.75">
      <c r="AE16"/>
    </row>
    <row r="17" ht="12.75">
      <c r="AE17"/>
    </row>
    <row r="18" ht="12.75">
      <c r="AE18"/>
    </row>
    <row r="19" spans="1:32" ht="12.75">
      <c r="A19" s="29"/>
      <c r="B19" s="30"/>
      <c r="C19" s="30"/>
      <c r="D19" s="30"/>
      <c r="E19" s="30"/>
      <c r="F19" s="31"/>
      <c r="G19" s="30"/>
      <c r="H19" s="30"/>
      <c r="I19" s="30"/>
      <c r="J19" s="30"/>
      <c r="K19" s="31"/>
      <c r="L19" s="30"/>
      <c r="M19" s="30"/>
      <c r="N19" s="30"/>
      <c r="O19" s="30"/>
      <c r="P19" s="28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5"/>
      <c r="AF19" s="2"/>
    </row>
    <row r="20" spans="1:32" ht="12.75">
      <c r="A20" s="29"/>
      <c r="B20" s="30"/>
      <c r="C20" s="30"/>
      <c r="D20" s="30"/>
      <c r="E20" s="30"/>
      <c r="F20" s="31"/>
      <c r="G20" s="30"/>
      <c r="H20" s="30"/>
      <c r="I20" s="30"/>
      <c r="J20" s="30"/>
      <c r="K20" s="31"/>
      <c r="L20" s="30"/>
      <c r="M20" s="30"/>
      <c r="N20" s="30"/>
      <c r="O20" s="30"/>
      <c r="P20" s="28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5"/>
      <c r="AF20" s="2"/>
    </row>
    <row r="21" spans="1:32" ht="12.75">
      <c r="A21" s="29"/>
      <c r="B21" s="30"/>
      <c r="C21" s="30"/>
      <c r="D21" s="30"/>
      <c r="E21" s="30"/>
      <c r="F21" s="31"/>
      <c r="G21" s="30"/>
      <c r="H21" s="30"/>
      <c r="I21" s="30"/>
      <c r="J21" s="30"/>
      <c r="K21" s="31"/>
      <c r="L21" s="30"/>
      <c r="M21" s="30"/>
      <c r="N21" s="30"/>
      <c r="O21" s="30"/>
      <c r="P21" s="2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5"/>
      <c r="AF21" s="2"/>
    </row>
    <row r="22" spans="1:32" ht="12.75">
      <c r="A22" s="29"/>
      <c r="B22" s="30"/>
      <c r="C22" s="30"/>
      <c r="D22" s="30"/>
      <c r="E22" s="30"/>
      <c r="F22" s="31"/>
      <c r="G22" s="30"/>
      <c r="H22" s="30"/>
      <c r="I22" s="30"/>
      <c r="J22" s="30"/>
      <c r="K22" s="31"/>
      <c r="L22" s="30"/>
      <c r="M22" s="30"/>
      <c r="N22" s="30"/>
      <c r="O22" s="30"/>
      <c r="P22" s="28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5"/>
      <c r="AF22" s="2"/>
    </row>
    <row r="23" spans="1:32" ht="12.75">
      <c r="A23" s="29"/>
      <c r="B23" s="30"/>
      <c r="C23" s="30"/>
      <c r="D23" s="30"/>
      <c r="E23" s="30"/>
      <c r="F23" s="31"/>
      <c r="G23" s="30"/>
      <c r="H23" s="30"/>
      <c r="I23" s="30"/>
      <c r="J23" s="30"/>
      <c r="K23" s="31"/>
      <c r="L23" s="30"/>
      <c r="M23" s="30"/>
      <c r="N23" s="30"/>
      <c r="O23" s="30"/>
      <c r="P23" s="28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5"/>
      <c r="AF23" s="2"/>
    </row>
    <row r="24" spans="1:32" ht="12.75">
      <c r="A24" s="29"/>
      <c r="B24" s="30"/>
      <c r="C24" s="30"/>
      <c r="D24" s="30"/>
      <c r="E24" s="30"/>
      <c r="F24" s="31"/>
      <c r="G24" s="30"/>
      <c r="H24" s="30"/>
      <c r="I24" s="30"/>
      <c r="J24" s="30"/>
      <c r="K24" s="31"/>
      <c r="L24" s="30"/>
      <c r="M24" s="30"/>
      <c r="N24" s="30"/>
      <c r="O24" s="30"/>
      <c r="P24" s="28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5"/>
      <c r="AF24" s="2"/>
    </row>
    <row r="25" spans="1:32" ht="12.75">
      <c r="A25" s="29"/>
      <c r="B25" s="30"/>
      <c r="C25" s="30"/>
      <c r="D25" s="30"/>
      <c r="E25" s="30"/>
      <c r="F25" s="31"/>
      <c r="G25" s="30"/>
      <c r="H25" s="30"/>
      <c r="I25" s="30"/>
      <c r="J25" s="30"/>
      <c r="K25" s="31"/>
      <c r="L25" s="30"/>
      <c r="M25" s="30"/>
      <c r="N25" s="30"/>
      <c r="O25" s="30"/>
      <c r="P25" s="2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5"/>
      <c r="AF25" s="2"/>
    </row>
    <row r="26" spans="1:32" ht="12.75">
      <c r="A26" s="2"/>
      <c r="F26" s="32"/>
      <c r="G26" s="115" t="s">
        <v>7</v>
      </c>
      <c r="H26" s="115"/>
      <c r="I26" s="115"/>
      <c r="J26" s="115"/>
      <c r="K26" s="32"/>
      <c r="P26" s="2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5"/>
      <c r="AF26" s="2"/>
    </row>
    <row r="27" spans="1:32" ht="12.75">
      <c r="A27" s="2"/>
      <c r="B27" s="115" t="s">
        <v>4</v>
      </c>
      <c r="C27" s="115"/>
      <c r="D27" s="115"/>
      <c r="E27" s="115"/>
      <c r="F27" s="33"/>
      <c r="G27" s="116" t="s">
        <v>8</v>
      </c>
      <c r="H27" s="116"/>
      <c r="I27" s="116"/>
      <c r="J27" s="116"/>
      <c r="K27" s="33"/>
      <c r="L27" s="115" t="s">
        <v>9</v>
      </c>
      <c r="M27" s="115"/>
      <c r="N27" s="115"/>
      <c r="O27" s="115"/>
      <c r="P27" s="2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5"/>
      <c r="AF27" s="2"/>
    </row>
    <row r="28" spans="1:32" ht="6" customHeight="1">
      <c r="A28" s="2"/>
      <c r="B28" s="21"/>
      <c r="C28" s="21"/>
      <c r="D28" s="21"/>
      <c r="E28" s="21"/>
      <c r="F28" s="4"/>
      <c r="G28" s="21" t="s">
        <v>1</v>
      </c>
      <c r="H28" s="21"/>
      <c r="I28" s="21"/>
      <c r="J28" s="21"/>
      <c r="K28" s="4"/>
      <c r="L28" s="21"/>
      <c r="M28" s="21"/>
      <c r="N28" s="21"/>
      <c r="O28" s="2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5"/>
      <c r="AF28" s="2"/>
    </row>
    <row r="29" spans="1:32" ht="12.75">
      <c r="A29" s="2"/>
      <c r="B29" s="20"/>
      <c r="C29" s="20"/>
      <c r="D29" s="112" t="s">
        <v>10</v>
      </c>
      <c r="E29" s="20"/>
      <c r="F29" s="32"/>
      <c r="G29" s="20"/>
      <c r="H29" s="20"/>
      <c r="I29" s="112" t="s">
        <v>10</v>
      </c>
      <c r="J29" s="20"/>
      <c r="K29" s="32"/>
      <c r="L29" s="20"/>
      <c r="M29" s="20"/>
      <c r="N29" s="112" t="s">
        <v>10</v>
      </c>
      <c r="O29" s="20"/>
      <c r="P29" s="28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5"/>
      <c r="AF29" s="2"/>
    </row>
    <row r="30" spans="1:32" ht="12.75">
      <c r="A30" s="2"/>
      <c r="B30" s="35" t="s">
        <v>2</v>
      </c>
      <c r="C30" s="21" t="s">
        <v>45</v>
      </c>
      <c r="D30" s="111" t="s">
        <v>11</v>
      </c>
      <c r="E30" s="21" t="s">
        <v>3</v>
      </c>
      <c r="F30" s="4"/>
      <c r="G30" s="21" t="s">
        <v>2</v>
      </c>
      <c r="H30" s="21" t="s">
        <v>45</v>
      </c>
      <c r="I30" s="111" t="s">
        <v>11</v>
      </c>
      <c r="J30" s="35" t="s">
        <v>3</v>
      </c>
      <c r="K30" s="32"/>
      <c r="L30" s="21" t="s">
        <v>2</v>
      </c>
      <c r="M30" s="21" t="s">
        <v>45</v>
      </c>
      <c r="N30" s="111" t="s">
        <v>11</v>
      </c>
      <c r="O30" s="35" t="s">
        <v>3</v>
      </c>
      <c r="P30" s="28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5"/>
      <c r="AF30" s="2"/>
    </row>
    <row r="31" spans="1:32" ht="6" customHeight="1">
      <c r="A31" s="2"/>
      <c r="B31" s="2"/>
      <c r="C31" s="2"/>
      <c r="D31" s="2"/>
      <c r="E31" s="2"/>
      <c r="F31" s="4"/>
      <c r="G31" s="2"/>
      <c r="H31" s="2"/>
      <c r="I31" s="2"/>
      <c r="J31" s="2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5"/>
      <c r="AF31" s="2"/>
    </row>
    <row r="32" spans="1:32" ht="15" customHeight="1">
      <c r="A32" s="2" t="s">
        <v>12</v>
      </c>
      <c r="B32" s="2">
        <v>1630300</v>
      </c>
      <c r="C32" s="2">
        <f>27200+15001</f>
        <v>42201</v>
      </c>
      <c r="D32" s="2">
        <v>1523157</v>
      </c>
      <c r="E32" s="2">
        <f>B32-C32-D32</f>
        <v>64942</v>
      </c>
      <c r="F32" s="24"/>
      <c r="G32" s="2">
        <v>646200</v>
      </c>
      <c r="H32" s="2">
        <f>1000+25000</f>
        <v>26000</v>
      </c>
      <c r="I32" s="2">
        <v>596672</v>
      </c>
      <c r="J32" s="2">
        <f>G32-H32-I32</f>
        <v>23528</v>
      </c>
      <c r="K32" s="4"/>
      <c r="L32" s="2">
        <f aca="true" t="shared" si="0" ref="L32:L44">B32+G32</f>
        <v>2276500</v>
      </c>
      <c r="M32" s="2">
        <f aca="true" t="shared" si="1" ref="M32:M37">+H32+C32</f>
        <v>68201</v>
      </c>
      <c r="N32" s="2">
        <f aca="true" t="shared" si="2" ref="N32:N44">D32+I32</f>
        <v>2119829</v>
      </c>
      <c r="O32" s="2">
        <f>L32-M32-N32</f>
        <v>88470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5"/>
      <c r="AF32" s="2"/>
    </row>
    <row r="33" spans="1:32" ht="15" customHeight="1">
      <c r="A33" s="2" t="s">
        <v>13</v>
      </c>
      <c r="B33" s="2">
        <v>65400</v>
      </c>
      <c r="C33" s="2">
        <v>49300</v>
      </c>
      <c r="D33" s="2">
        <v>13258</v>
      </c>
      <c r="E33" s="2">
        <f aca="true" t="shared" si="3" ref="E33:E44">B33-C33-D33</f>
        <v>2842</v>
      </c>
      <c r="F33" s="24"/>
      <c r="G33" s="2">
        <v>25800</v>
      </c>
      <c r="H33" s="2">
        <f>2200+1000</f>
        <v>3200</v>
      </c>
      <c r="I33" s="2">
        <v>19282</v>
      </c>
      <c r="J33" s="2">
        <f aca="true" t="shared" si="4" ref="J33:J44">G33-H33-I33</f>
        <v>3318</v>
      </c>
      <c r="K33" s="4"/>
      <c r="L33" s="2">
        <f t="shared" si="0"/>
        <v>91200</v>
      </c>
      <c r="M33" s="2">
        <f t="shared" si="1"/>
        <v>52500</v>
      </c>
      <c r="N33" s="2">
        <f t="shared" si="2"/>
        <v>32540</v>
      </c>
      <c r="O33" s="2">
        <f aca="true" t="shared" si="5" ref="O33:O44">L33-M33-N33</f>
        <v>6160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5"/>
      <c r="AF33" s="2"/>
    </row>
    <row r="34" spans="1:32" ht="15" customHeight="1">
      <c r="A34" s="2" t="s">
        <v>14</v>
      </c>
      <c r="B34" s="36">
        <v>218900</v>
      </c>
      <c r="C34" s="36">
        <v>2016</v>
      </c>
      <c r="D34" s="2">
        <v>135574</v>
      </c>
      <c r="E34" s="2">
        <f t="shared" si="3"/>
        <v>81310</v>
      </c>
      <c r="F34" s="4"/>
      <c r="G34" s="2">
        <v>86900</v>
      </c>
      <c r="H34" s="2">
        <v>3360</v>
      </c>
      <c r="I34" s="2">
        <v>80190</v>
      </c>
      <c r="J34" s="2">
        <f t="shared" si="4"/>
        <v>3350</v>
      </c>
      <c r="K34" s="4"/>
      <c r="L34" s="2">
        <f t="shared" si="0"/>
        <v>305800</v>
      </c>
      <c r="M34" s="2">
        <f t="shared" si="1"/>
        <v>5376</v>
      </c>
      <c r="N34" s="2">
        <f t="shared" si="2"/>
        <v>215764</v>
      </c>
      <c r="O34" s="2">
        <f t="shared" si="5"/>
        <v>84660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5"/>
      <c r="AF34" s="2"/>
    </row>
    <row r="35" spans="1:32" ht="15" customHeight="1">
      <c r="A35" s="2" t="s">
        <v>15</v>
      </c>
      <c r="B35" s="2">
        <v>124800</v>
      </c>
      <c r="C35" s="2">
        <v>1148</v>
      </c>
      <c r="D35" s="2">
        <v>113637</v>
      </c>
      <c r="E35" s="2">
        <f t="shared" si="3"/>
        <v>10015</v>
      </c>
      <c r="F35" s="4"/>
      <c r="G35" s="2">
        <v>49400</v>
      </c>
      <c r="H35" s="2">
        <v>1913</v>
      </c>
      <c r="I35" s="2">
        <v>43683</v>
      </c>
      <c r="J35" s="2">
        <f t="shared" si="4"/>
        <v>3804</v>
      </c>
      <c r="K35" s="4"/>
      <c r="L35" s="2">
        <f t="shared" si="0"/>
        <v>174200</v>
      </c>
      <c r="M35" s="2">
        <f t="shared" si="1"/>
        <v>3061</v>
      </c>
      <c r="N35" s="2">
        <f t="shared" si="2"/>
        <v>157320</v>
      </c>
      <c r="O35" s="2">
        <f t="shared" si="5"/>
        <v>13819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5"/>
      <c r="AF35" s="2"/>
    </row>
    <row r="36" spans="1:32" ht="15" customHeight="1">
      <c r="A36" s="4" t="s">
        <v>16</v>
      </c>
      <c r="B36" s="4">
        <v>0</v>
      </c>
      <c r="C36" s="4"/>
      <c r="D36" s="4"/>
      <c r="E36" s="2">
        <f t="shared" si="3"/>
        <v>0</v>
      </c>
      <c r="F36" s="4"/>
      <c r="G36" s="4">
        <v>157700</v>
      </c>
      <c r="H36" s="4">
        <v>25000</v>
      </c>
      <c r="I36" s="4">
        <v>113698</v>
      </c>
      <c r="J36" s="2">
        <f t="shared" si="4"/>
        <v>19002</v>
      </c>
      <c r="K36" s="4"/>
      <c r="L36" s="2">
        <f t="shared" si="0"/>
        <v>157700</v>
      </c>
      <c r="M36" s="2">
        <f t="shared" si="1"/>
        <v>25000</v>
      </c>
      <c r="N36" s="2">
        <f t="shared" si="2"/>
        <v>113698</v>
      </c>
      <c r="O36" s="2">
        <f t="shared" si="5"/>
        <v>19002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27"/>
      <c r="AF36" s="4"/>
    </row>
    <row r="37" spans="1:32" ht="15" customHeight="1">
      <c r="A37" s="2" t="s">
        <v>17</v>
      </c>
      <c r="B37" s="2">
        <v>642500</v>
      </c>
      <c r="C37" s="2">
        <v>10000</v>
      </c>
      <c r="D37" s="2">
        <v>320716</v>
      </c>
      <c r="E37" s="2">
        <f t="shared" si="3"/>
        <v>311784</v>
      </c>
      <c r="F37" s="4"/>
      <c r="G37" s="2">
        <v>211700</v>
      </c>
      <c r="H37" s="2">
        <v>4088</v>
      </c>
      <c r="I37" s="2">
        <v>78168</v>
      </c>
      <c r="J37" s="2">
        <f t="shared" si="4"/>
        <v>129444</v>
      </c>
      <c r="K37" s="4"/>
      <c r="L37" s="2">
        <f t="shared" si="0"/>
        <v>854200</v>
      </c>
      <c r="M37" s="2">
        <f t="shared" si="1"/>
        <v>14088</v>
      </c>
      <c r="N37" s="2">
        <f t="shared" si="2"/>
        <v>398884</v>
      </c>
      <c r="O37" s="2">
        <f t="shared" si="5"/>
        <v>441228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5"/>
      <c r="AF37" s="2"/>
    </row>
    <row r="38" spans="1:32" ht="15" customHeight="1">
      <c r="A38" s="2" t="s">
        <v>18</v>
      </c>
      <c r="B38" s="2">
        <v>15000</v>
      </c>
      <c r="C38" s="2"/>
      <c r="D38" s="2">
        <v>10138</v>
      </c>
      <c r="E38" s="2">
        <f t="shared" si="3"/>
        <v>4862</v>
      </c>
      <c r="F38" s="4"/>
      <c r="G38" s="2">
        <v>14000</v>
      </c>
      <c r="H38" s="2">
        <v>0</v>
      </c>
      <c r="I38" s="2">
        <v>6073</v>
      </c>
      <c r="J38" s="2">
        <f t="shared" si="4"/>
        <v>7927</v>
      </c>
      <c r="K38" s="4"/>
      <c r="L38" s="2">
        <f t="shared" si="0"/>
        <v>29000</v>
      </c>
      <c r="M38" s="2"/>
      <c r="N38" s="2">
        <f t="shared" si="2"/>
        <v>16211</v>
      </c>
      <c r="O38" s="2">
        <f t="shared" si="5"/>
        <v>12789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5"/>
      <c r="AF38" s="2"/>
    </row>
    <row r="39" spans="1:32" ht="15" customHeight="1">
      <c r="A39" s="2" t="s">
        <v>19</v>
      </c>
      <c r="B39" s="2">
        <v>14300</v>
      </c>
      <c r="C39" s="2"/>
      <c r="D39" s="2">
        <v>8248</v>
      </c>
      <c r="E39" s="2">
        <f t="shared" si="3"/>
        <v>6052</v>
      </c>
      <c r="F39" s="4"/>
      <c r="G39" s="2">
        <v>6100</v>
      </c>
      <c r="H39" s="2">
        <v>0</v>
      </c>
      <c r="I39" s="2">
        <v>134</v>
      </c>
      <c r="J39" s="2">
        <f t="shared" si="4"/>
        <v>5966</v>
      </c>
      <c r="K39" s="4"/>
      <c r="L39" s="2">
        <f t="shared" si="0"/>
        <v>20400</v>
      </c>
      <c r="M39" s="2"/>
      <c r="N39" s="2">
        <f t="shared" si="2"/>
        <v>8382</v>
      </c>
      <c r="O39" s="2">
        <f t="shared" si="5"/>
        <v>12018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5"/>
      <c r="AF39" s="2"/>
    </row>
    <row r="40" spans="1:32" ht="15" customHeight="1">
      <c r="A40" s="2" t="s">
        <v>20</v>
      </c>
      <c r="B40" s="2">
        <v>17000</v>
      </c>
      <c r="C40" s="2"/>
      <c r="D40" s="2">
        <v>16157</v>
      </c>
      <c r="E40" s="2">
        <f t="shared" si="3"/>
        <v>843</v>
      </c>
      <c r="F40" s="4"/>
      <c r="G40" s="2">
        <v>4000</v>
      </c>
      <c r="H40" s="2">
        <v>0</v>
      </c>
      <c r="I40" s="2">
        <v>326</v>
      </c>
      <c r="J40" s="2">
        <f t="shared" si="4"/>
        <v>3674</v>
      </c>
      <c r="K40" s="4"/>
      <c r="L40" s="2">
        <f t="shared" si="0"/>
        <v>21000</v>
      </c>
      <c r="M40" s="2"/>
      <c r="N40" s="2">
        <f t="shared" si="2"/>
        <v>16483</v>
      </c>
      <c r="O40" s="2">
        <f t="shared" si="5"/>
        <v>4517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5"/>
      <c r="AF40" s="2"/>
    </row>
    <row r="41" spans="1:32" ht="15" customHeight="1">
      <c r="A41" s="2" t="s">
        <v>21</v>
      </c>
      <c r="B41" s="2">
        <v>3000</v>
      </c>
      <c r="C41" s="2"/>
      <c r="D41" s="2">
        <v>2750</v>
      </c>
      <c r="E41" s="2">
        <f t="shared" si="3"/>
        <v>250</v>
      </c>
      <c r="F41" s="4"/>
      <c r="G41" s="2">
        <v>4500</v>
      </c>
      <c r="H41" s="2">
        <v>0</v>
      </c>
      <c r="I41" s="2">
        <v>3996</v>
      </c>
      <c r="J41" s="2">
        <f t="shared" si="4"/>
        <v>504</v>
      </c>
      <c r="K41" s="4"/>
      <c r="L41" s="2">
        <f t="shared" si="0"/>
        <v>7500</v>
      </c>
      <c r="M41" s="2"/>
      <c r="N41" s="2">
        <f t="shared" si="2"/>
        <v>6746</v>
      </c>
      <c r="O41" s="2">
        <f t="shared" si="5"/>
        <v>754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5"/>
      <c r="AF41" s="2"/>
    </row>
    <row r="42" spans="1:32" ht="15" customHeight="1">
      <c r="A42" s="2" t="s">
        <v>22</v>
      </c>
      <c r="B42" s="2">
        <v>308000</v>
      </c>
      <c r="C42" s="2">
        <v>34287</v>
      </c>
      <c r="D42" s="2">
        <v>136961</v>
      </c>
      <c r="E42" s="2">
        <f t="shared" si="3"/>
        <v>136752</v>
      </c>
      <c r="F42" s="4"/>
      <c r="G42" s="2">
        <v>1563100</v>
      </c>
      <c r="H42" s="2">
        <v>0</v>
      </c>
      <c r="I42" s="2">
        <v>838532</v>
      </c>
      <c r="J42" s="2">
        <f t="shared" si="4"/>
        <v>724568</v>
      </c>
      <c r="K42" s="4"/>
      <c r="L42" s="2">
        <f t="shared" si="0"/>
        <v>1871100</v>
      </c>
      <c r="M42" s="2">
        <f>+H42+C42</f>
        <v>34287</v>
      </c>
      <c r="N42" s="2">
        <f t="shared" si="2"/>
        <v>975493</v>
      </c>
      <c r="O42" s="2">
        <f t="shared" si="5"/>
        <v>861320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27"/>
      <c r="AF42" s="4"/>
    </row>
    <row r="43" spans="1:32" ht="15" customHeight="1">
      <c r="A43" s="2" t="s">
        <v>23</v>
      </c>
      <c r="B43" s="2">
        <v>78900</v>
      </c>
      <c r="C43" s="2"/>
      <c r="D43" s="2">
        <v>29834</v>
      </c>
      <c r="E43" s="2">
        <f t="shared" si="3"/>
        <v>49066</v>
      </c>
      <c r="F43" s="4"/>
      <c r="G43" s="2">
        <v>241000</v>
      </c>
      <c r="H43" s="2"/>
      <c r="I43" s="2">
        <v>190403</v>
      </c>
      <c r="J43" s="2">
        <f t="shared" si="4"/>
        <v>50597</v>
      </c>
      <c r="K43" s="4"/>
      <c r="L43" s="2">
        <f t="shared" si="0"/>
        <v>319900</v>
      </c>
      <c r="M43" s="2"/>
      <c r="N43" s="2">
        <f t="shared" si="2"/>
        <v>220237</v>
      </c>
      <c r="O43" s="2">
        <f t="shared" si="5"/>
        <v>99663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5"/>
      <c r="AF43" s="2"/>
    </row>
    <row r="44" spans="1:32" ht="15" customHeight="1">
      <c r="A44" s="2" t="s">
        <v>24</v>
      </c>
      <c r="B44" s="25">
        <v>4400</v>
      </c>
      <c r="C44" s="25"/>
      <c r="D44" s="25">
        <v>4400</v>
      </c>
      <c r="E44" s="25">
        <f t="shared" si="3"/>
        <v>0</v>
      </c>
      <c r="F44" s="4"/>
      <c r="G44" s="25">
        <v>7400</v>
      </c>
      <c r="H44" s="25"/>
      <c r="I44" s="25">
        <v>2495</v>
      </c>
      <c r="J44" s="25">
        <f t="shared" si="4"/>
        <v>4905</v>
      </c>
      <c r="K44" s="4"/>
      <c r="L44" s="25">
        <f t="shared" si="0"/>
        <v>11800</v>
      </c>
      <c r="M44" s="25"/>
      <c r="N44" s="25">
        <f t="shared" si="2"/>
        <v>6895</v>
      </c>
      <c r="O44" s="25">
        <f t="shared" si="5"/>
        <v>4905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5"/>
      <c r="AF44" s="2"/>
    </row>
    <row r="45" spans="1:32" ht="6" customHeight="1">
      <c r="A45" s="2"/>
      <c r="B45" s="2"/>
      <c r="C45" s="2"/>
      <c r="D45" s="2"/>
      <c r="E45" s="2"/>
      <c r="F45" s="4"/>
      <c r="G45" s="2"/>
      <c r="H45" s="2"/>
      <c r="I45" s="2" t="s">
        <v>48</v>
      </c>
      <c r="J45" s="2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5"/>
      <c r="AF45" s="2"/>
    </row>
    <row r="46" spans="1:32" ht="13.5" thickBot="1">
      <c r="A46" s="2" t="s">
        <v>9</v>
      </c>
      <c r="B46" s="26">
        <f>SUM(B32:B45)</f>
        <v>3122500</v>
      </c>
      <c r="C46" s="37">
        <f>ROUND(SUM(C32:C44),0)</f>
        <v>138952</v>
      </c>
      <c r="D46" s="37">
        <f>ROUND(SUM(D32:D44),0)</f>
        <v>2314830</v>
      </c>
      <c r="E46" s="37">
        <f>ROUND(SUM(E32:E44),0)</f>
        <v>668718</v>
      </c>
      <c r="F46" s="4"/>
      <c r="G46" s="26">
        <f>SUM(G32:G45)</f>
        <v>3017800</v>
      </c>
      <c r="H46" s="26">
        <f>SUM(H32:H45)</f>
        <v>63561</v>
      </c>
      <c r="I46" s="37">
        <f>ROUND(SUM(I32:I44),0)</f>
        <v>1973652</v>
      </c>
      <c r="J46" s="37">
        <f>ROUND(SUM(J32:J44),0)</f>
        <v>980587</v>
      </c>
      <c r="K46" s="4"/>
      <c r="L46" s="26">
        <f>SUM(L32:L45)</f>
        <v>6140300</v>
      </c>
      <c r="M46" s="26">
        <f>SUM(M32:M45)</f>
        <v>202513</v>
      </c>
      <c r="N46" s="26">
        <f>SUM(N32:N45)</f>
        <v>4288482</v>
      </c>
      <c r="O46" s="26">
        <f>SUM(O32:O45)</f>
        <v>1649305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5"/>
      <c r="AF46" s="2"/>
    </row>
    <row r="47" spans="1:32" ht="13.5" thickTop="1">
      <c r="A47" s="2"/>
      <c r="B47" s="2"/>
      <c r="C47" s="2"/>
      <c r="D47" s="2"/>
      <c r="E47" s="2"/>
      <c r="F47" s="4"/>
      <c r="G47" s="2"/>
      <c r="H47" s="2"/>
      <c r="I47" s="2"/>
      <c r="J47" s="2" t="s">
        <v>1</v>
      </c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5"/>
      <c r="AF47" s="2"/>
    </row>
    <row r="48" spans="1:32" ht="12.75">
      <c r="A48" s="2" t="s">
        <v>47</v>
      </c>
      <c r="B48" s="2"/>
      <c r="C48" s="38"/>
      <c r="D48" s="23">
        <f>D46/(B46-C46)</f>
        <v>0.7758648427979037</v>
      </c>
      <c r="E48" s="23">
        <f>E46/(B46-C46)</f>
        <v>0.22413515720209629</v>
      </c>
      <c r="F48" s="24"/>
      <c r="G48" s="38"/>
      <c r="H48" s="38"/>
      <c r="I48" s="102">
        <f>I46/(G46-H46)</f>
        <v>0.6680745870594762</v>
      </c>
      <c r="J48" s="23">
        <f>J46/(G46-H46)</f>
        <v>0.33192541294052375</v>
      </c>
      <c r="K48" s="24"/>
      <c r="L48" s="38"/>
      <c r="M48" s="38"/>
      <c r="N48" s="23">
        <f>N46/(L46-M46)</f>
        <v>0.7222357420365534</v>
      </c>
      <c r="O48" s="23">
        <f>O46/(L46-M46)</f>
        <v>0.27776425796344667</v>
      </c>
      <c r="P48" s="38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5"/>
      <c r="AF48" s="2"/>
    </row>
    <row r="49" spans="1:32" ht="12.75">
      <c r="A49" s="2"/>
      <c r="B49" s="2"/>
      <c r="C49" s="2"/>
      <c r="D49" s="96"/>
      <c r="E49" s="2"/>
      <c r="F49" s="4"/>
      <c r="G49" s="2"/>
      <c r="H49" s="2"/>
      <c r="I49" s="2"/>
      <c r="J49" s="2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5"/>
      <c r="AF49" s="2"/>
    </row>
    <row r="50" spans="1:32" ht="12.75">
      <c r="A50" s="2"/>
      <c r="B50" s="28"/>
      <c r="C50" s="28"/>
      <c r="D50" s="2"/>
      <c r="E50" s="39"/>
      <c r="F50" s="4"/>
      <c r="G50" s="2"/>
      <c r="H50" s="2"/>
      <c r="I50" s="2"/>
      <c r="J50" s="2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5"/>
      <c r="AF50" s="2"/>
    </row>
    <row r="51" spans="1:32" ht="12.75">
      <c r="A51" s="2"/>
      <c r="B51" s="28"/>
      <c r="C51" s="28"/>
      <c r="D51" s="2"/>
      <c r="E51" s="2"/>
      <c r="F51" s="4"/>
      <c r="G51" s="2"/>
      <c r="H51" s="2"/>
      <c r="I51" s="2"/>
      <c r="J51" s="2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5"/>
      <c r="AF51" s="2"/>
    </row>
    <row r="52" spans="1:32" ht="12.75">
      <c r="A52" s="2"/>
      <c r="B52" s="28"/>
      <c r="C52" s="28"/>
      <c r="D52" s="28"/>
      <c r="E52" s="40"/>
      <c r="F52" s="4"/>
      <c r="G52" s="2"/>
      <c r="H52" s="2"/>
      <c r="I52" s="2"/>
      <c r="J52" s="2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5"/>
      <c r="AF52" s="2"/>
    </row>
    <row r="53" spans="1:32" ht="12.75">
      <c r="A53" s="2"/>
      <c r="B53" s="2"/>
      <c r="C53" s="2"/>
      <c r="D53" s="2"/>
      <c r="E53" s="101"/>
      <c r="F53" s="4"/>
      <c r="G53" s="2"/>
      <c r="H53" s="2"/>
      <c r="I53" s="2"/>
      <c r="J53" s="2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5"/>
      <c r="AF53" s="2"/>
    </row>
    <row r="54" spans="1:32" ht="12.75">
      <c r="A54" s="2"/>
      <c r="B54" s="2"/>
      <c r="C54" s="2"/>
      <c r="D54" s="2"/>
      <c r="E54" s="2"/>
      <c r="F54" s="4"/>
      <c r="G54" s="2"/>
      <c r="H54" s="2"/>
      <c r="I54" s="2"/>
      <c r="J54" s="2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5"/>
      <c r="AF54" s="2"/>
    </row>
    <row r="55" spans="1:32" ht="12.75">
      <c r="A55" s="2"/>
      <c r="B55" s="2"/>
      <c r="C55" s="2"/>
      <c r="D55" s="2"/>
      <c r="E55" s="2"/>
      <c r="F55" s="4"/>
      <c r="G55" s="2"/>
      <c r="H55" s="2"/>
      <c r="I55" s="2"/>
      <c r="J55" s="2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5"/>
      <c r="AF55" s="2"/>
    </row>
    <row r="56" spans="1:32" ht="12.75">
      <c r="A56" s="2"/>
      <c r="B56" s="2"/>
      <c r="C56" s="2"/>
      <c r="D56" s="2"/>
      <c r="E56" s="2"/>
      <c r="F56" s="4"/>
      <c r="G56" s="2"/>
      <c r="H56" s="2"/>
      <c r="I56" s="2"/>
      <c r="J56" s="2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5"/>
      <c r="AF56" s="2"/>
    </row>
    <row r="57" spans="1:32" ht="12.75">
      <c r="A57" s="2"/>
      <c r="B57" s="2"/>
      <c r="C57" s="2"/>
      <c r="D57" s="2"/>
      <c r="E57" s="2"/>
      <c r="F57" s="4"/>
      <c r="G57" s="2"/>
      <c r="H57" s="2"/>
      <c r="I57" s="2"/>
      <c r="J57" s="2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5"/>
      <c r="AF57" s="2"/>
    </row>
    <row r="58" spans="1:32" ht="12.75">
      <c r="A58" s="2"/>
      <c r="B58" s="2"/>
      <c r="C58" s="2"/>
      <c r="D58" s="2"/>
      <c r="E58" s="2"/>
      <c r="F58" s="4"/>
      <c r="G58" s="2"/>
      <c r="H58" s="2"/>
      <c r="I58" s="2"/>
      <c r="J58" s="2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5"/>
      <c r="AF58" s="2"/>
    </row>
    <row r="59" spans="1:32" ht="12.75">
      <c r="A59" s="2"/>
      <c r="B59" s="2"/>
      <c r="C59" s="2"/>
      <c r="D59" s="2"/>
      <c r="E59" s="2"/>
      <c r="F59" s="4"/>
      <c r="G59" s="2"/>
      <c r="H59" s="2"/>
      <c r="I59" s="2"/>
      <c r="J59" s="2"/>
      <c r="K59" s="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5"/>
      <c r="AF59" s="2"/>
    </row>
    <row r="60" spans="1:32" ht="12.75">
      <c r="A60" s="2"/>
      <c r="B60" s="2"/>
      <c r="C60" s="2"/>
      <c r="D60" s="2"/>
      <c r="E60" s="2"/>
      <c r="F60" s="4"/>
      <c r="G60" s="2"/>
      <c r="H60" s="2"/>
      <c r="I60" s="2"/>
      <c r="J60" s="2"/>
      <c r="K60" s="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5"/>
      <c r="AF60" s="2"/>
    </row>
    <row r="61" spans="1:32" ht="12.75">
      <c r="A61" s="2"/>
      <c r="B61" s="2"/>
      <c r="C61" s="2"/>
      <c r="D61" s="2"/>
      <c r="E61" s="2"/>
      <c r="F61" s="4"/>
      <c r="G61" s="2"/>
      <c r="H61" s="2"/>
      <c r="I61" s="2"/>
      <c r="J61" s="2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5"/>
      <c r="AF61" s="2"/>
    </row>
    <row r="62" spans="1:32" ht="12.75">
      <c r="A62" s="2"/>
      <c r="B62" s="2"/>
      <c r="C62" s="2"/>
      <c r="D62" s="2"/>
      <c r="E62" s="2"/>
      <c r="F62" s="4"/>
      <c r="G62" s="2"/>
      <c r="H62" s="2"/>
      <c r="I62" s="2"/>
      <c r="J62" s="2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5"/>
      <c r="AF62" s="2"/>
    </row>
    <row r="63" spans="1:32" ht="12.75">
      <c r="A63" s="2"/>
      <c r="B63" s="2"/>
      <c r="C63" s="2"/>
      <c r="D63" s="2"/>
      <c r="E63" s="2"/>
      <c r="F63" s="4"/>
      <c r="G63" s="2"/>
      <c r="H63" s="2"/>
      <c r="I63" s="2"/>
      <c r="J63" s="2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5"/>
      <c r="AF63" s="2"/>
    </row>
    <row r="64" spans="1:32" ht="12.75">
      <c r="A64" s="2"/>
      <c r="B64" s="2"/>
      <c r="C64" s="2"/>
      <c r="D64" s="2"/>
      <c r="E64" s="2"/>
      <c r="F64" s="4"/>
      <c r="G64" s="2"/>
      <c r="H64" s="2"/>
      <c r="I64" s="2"/>
      <c r="J64" s="2"/>
      <c r="K64" s="4"/>
      <c r="L64" s="2"/>
      <c r="M64" s="2"/>
      <c r="N64" s="2"/>
      <c r="O64" s="2"/>
      <c r="P64" s="2"/>
      <c r="Q64" s="2"/>
      <c r="R64" s="2"/>
      <c r="S64" s="107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5"/>
      <c r="AF64" s="2"/>
    </row>
    <row r="65" spans="1:32" ht="12.75">
      <c r="A65" s="2"/>
      <c r="B65" s="2"/>
      <c r="C65" s="2"/>
      <c r="D65" s="2"/>
      <c r="E65" s="2"/>
      <c r="F65" s="4"/>
      <c r="G65" s="2"/>
      <c r="H65" s="2"/>
      <c r="I65" s="2"/>
      <c r="J65" s="2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5"/>
      <c r="AF65" s="2"/>
    </row>
    <row r="66" spans="1:32" ht="12.75">
      <c r="A66" s="2"/>
      <c r="B66" s="2"/>
      <c r="C66" s="2"/>
      <c r="D66" s="2"/>
      <c r="E66" s="2"/>
      <c r="F66" s="4"/>
      <c r="G66" s="2"/>
      <c r="H66" s="2"/>
      <c r="I66" s="2"/>
      <c r="J66" s="2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5"/>
      <c r="AF66" s="2"/>
    </row>
    <row r="67" spans="1:32" ht="12.75">
      <c r="A67" s="2"/>
      <c r="B67" s="2"/>
      <c r="C67" s="2"/>
      <c r="D67" s="2"/>
      <c r="E67" s="2"/>
      <c r="F67" s="4"/>
      <c r="G67" s="2"/>
      <c r="H67" s="2"/>
      <c r="I67" s="2"/>
      <c r="J67" s="2"/>
      <c r="K67" s="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5"/>
      <c r="AF67" s="2"/>
    </row>
    <row r="68" spans="1:32" ht="12.75">
      <c r="A68" s="2"/>
      <c r="B68" s="2"/>
      <c r="C68" s="2"/>
      <c r="D68" s="2"/>
      <c r="E68" s="2"/>
      <c r="F68" s="4"/>
      <c r="G68" s="2"/>
      <c r="H68" s="2"/>
      <c r="I68" s="2"/>
      <c r="J68" s="2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5"/>
      <c r="AF68" s="2"/>
    </row>
    <row r="69" spans="1:32" ht="12.75">
      <c r="A69" s="2"/>
      <c r="B69" s="2"/>
      <c r="C69" s="2"/>
      <c r="D69" s="2"/>
      <c r="E69" s="2"/>
      <c r="F69" s="4"/>
      <c r="G69" s="2"/>
      <c r="H69" s="2"/>
      <c r="I69" s="2"/>
      <c r="J69" s="2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5"/>
      <c r="AF69" s="2"/>
    </row>
    <row r="70" spans="1:32" ht="12.75">
      <c r="A70" s="2"/>
      <c r="B70" s="2"/>
      <c r="C70" s="2"/>
      <c r="D70" s="2"/>
      <c r="E70" s="2"/>
      <c r="F70" s="4"/>
      <c r="G70" s="2"/>
      <c r="H70" s="2"/>
      <c r="I70" s="2"/>
      <c r="J70" s="2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5"/>
      <c r="AF70" s="2"/>
    </row>
    <row r="71" spans="1:32" ht="12.75">
      <c r="A71" s="2"/>
      <c r="B71" s="2"/>
      <c r="C71" s="2"/>
      <c r="D71" s="2"/>
      <c r="E71" s="2"/>
      <c r="F71" s="4"/>
      <c r="G71" s="2"/>
      <c r="H71" s="2"/>
      <c r="I71" s="2"/>
      <c r="J71" s="2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5"/>
      <c r="AF71" s="2"/>
    </row>
    <row r="72" spans="1:32" ht="12.75">
      <c r="A72" s="2"/>
      <c r="B72" s="2"/>
      <c r="C72" s="2"/>
      <c r="D72" s="2"/>
      <c r="E72" s="2"/>
      <c r="F72" s="4"/>
      <c r="G72" s="2"/>
      <c r="H72" s="2"/>
      <c r="I72" s="2"/>
      <c r="J72" s="2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5"/>
      <c r="AF72" s="2"/>
    </row>
    <row r="73" spans="1:32" ht="12.75">
      <c r="A73" s="2"/>
      <c r="B73" s="2"/>
      <c r="C73" s="2"/>
      <c r="D73" s="2"/>
      <c r="E73" s="2"/>
      <c r="F73" s="4"/>
      <c r="G73" s="2"/>
      <c r="H73" s="2"/>
      <c r="I73" s="2"/>
      <c r="J73" s="2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5"/>
      <c r="AF73" s="2"/>
    </row>
    <row r="74" spans="1:32" ht="12.75">
      <c r="A74" s="2"/>
      <c r="B74" s="2"/>
      <c r="C74" s="2"/>
      <c r="D74" s="2"/>
      <c r="E74" s="2"/>
      <c r="F74" s="4"/>
      <c r="G74" s="2"/>
      <c r="H74" s="2"/>
      <c r="I74" s="2"/>
      <c r="J74" s="2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5"/>
      <c r="AF74" s="2"/>
    </row>
    <row r="75" spans="1:32" ht="12.75">
      <c r="A75" s="2"/>
      <c r="B75" s="2"/>
      <c r="C75" s="2"/>
      <c r="D75" s="2"/>
      <c r="E75" s="2"/>
      <c r="F75" s="4"/>
      <c r="G75" s="2"/>
      <c r="H75" s="2"/>
      <c r="I75" s="2"/>
      <c r="J75" s="2"/>
      <c r="K75" s="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5"/>
      <c r="AF75" s="2"/>
    </row>
    <row r="76" spans="1:32" ht="12.75">
      <c r="A76" s="2"/>
      <c r="B76" s="2"/>
      <c r="C76" s="2"/>
      <c r="D76" s="2"/>
      <c r="E76" s="2"/>
      <c r="F76" s="4"/>
      <c r="G76" s="2"/>
      <c r="H76" s="2"/>
      <c r="I76" s="2"/>
      <c r="J76" s="2"/>
      <c r="K76" s="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5"/>
      <c r="AF76" s="2"/>
    </row>
    <row r="77" spans="1:32" ht="12.75">
      <c r="A77" s="2"/>
      <c r="B77" s="2"/>
      <c r="C77" s="2"/>
      <c r="D77" s="2"/>
      <c r="E77" s="2"/>
      <c r="F77" s="4"/>
      <c r="G77" s="2"/>
      <c r="H77" s="2"/>
      <c r="I77" s="2"/>
      <c r="J77" s="2"/>
      <c r="K77" s="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5"/>
      <c r="AF77" s="2"/>
    </row>
    <row r="78" spans="1:32" ht="12.75">
      <c r="A78" s="2"/>
      <c r="B78" s="2"/>
      <c r="C78" s="2"/>
      <c r="D78" s="2"/>
      <c r="E78" s="2"/>
      <c r="F78" s="4"/>
      <c r="G78" s="2"/>
      <c r="H78" s="2"/>
      <c r="I78" s="2"/>
      <c r="J78" s="2"/>
      <c r="K78" s="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5"/>
      <c r="AF78" s="2"/>
    </row>
    <row r="79" spans="1:32" ht="12.75">
      <c r="A79" s="2"/>
      <c r="B79" s="2"/>
      <c r="C79" s="2"/>
      <c r="D79" s="2"/>
      <c r="E79" s="2"/>
      <c r="F79" s="4"/>
      <c r="G79" s="2"/>
      <c r="H79" s="2"/>
      <c r="I79" s="2"/>
      <c r="J79" s="2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5"/>
      <c r="AF79" s="2"/>
    </row>
    <row r="80" spans="1:32" ht="12.75">
      <c r="A80" s="2"/>
      <c r="B80" s="2"/>
      <c r="C80" s="2"/>
      <c r="D80" s="2"/>
      <c r="E80" s="2"/>
      <c r="F80" s="4"/>
      <c r="G80" s="2"/>
      <c r="H80" s="2"/>
      <c r="I80" s="2"/>
      <c r="J80" s="2"/>
      <c r="K80" s="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5"/>
      <c r="AF80" s="2"/>
    </row>
    <row r="81" spans="1:32" ht="12.75">
      <c r="A81" s="2"/>
      <c r="B81" s="2"/>
      <c r="C81" s="2"/>
      <c r="D81" s="2"/>
      <c r="E81" s="2"/>
      <c r="F81" s="4"/>
      <c r="G81" s="2"/>
      <c r="H81" s="2"/>
      <c r="I81" s="2"/>
      <c r="J81" s="2"/>
      <c r="K81" s="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5"/>
      <c r="AF81" s="2"/>
    </row>
    <row r="82" spans="1:32" ht="12.75">
      <c r="A82" s="2"/>
      <c r="B82" s="2"/>
      <c r="C82" s="2"/>
      <c r="D82" s="2"/>
      <c r="E82" s="2"/>
      <c r="F82" s="4"/>
      <c r="G82" s="2"/>
      <c r="H82" s="2"/>
      <c r="I82" s="2"/>
      <c r="J82" s="2"/>
      <c r="K82" s="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5"/>
      <c r="AF82" s="2"/>
    </row>
    <row r="83" spans="1:32" ht="12.75">
      <c r="A83" s="2"/>
      <c r="B83" s="2"/>
      <c r="C83" s="2"/>
      <c r="D83" s="2"/>
      <c r="E83" s="2"/>
      <c r="F83" s="4"/>
      <c r="G83" s="2"/>
      <c r="H83" s="2"/>
      <c r="I83" s="2"/>
      <c r="J83" s="2"/>
      <c r="K83" s="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5"/>
      <c r="AF83" s="2"/>
    </row>
    <row r="84" spans="1:32" ht="12.75">
      <c r="A84" s="2"/>
      <c r="B84" s="2"/>
      <c r="C84" s="2"/>
      <c r="D84" s="2"/>
      <c r="E84" s="2"/>
      <c r="F84" s="4"/>
      <c r="G84" s="2"/>
      <c r="H84" s="2"/>
      <c r="I84" s="2"/>
      <c r="J84" s="2"/>
      <c r="K84" s="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5"/>
      <c r="AF84" s="2"/>
    </row>
    <row r="85" spans="1:32" ht="12.75">
      <c r="A85" s="2"/>
      <c r="B85" s="2"/>
      <c r="C85" s="2"/>
      <c r="D85" s="2"/>
      <c r="E85" s="2"/>
      <c r="F85" s="4"/>
      <c r="G85" s="2"/>
      <c r="H85" s="2"/>
      <c r="I85" s="2"/>
      <c r="J85" s="2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5"/>
      <c r="AF85" s="2"/>
    </row>
    <row r="86" spans="1:32" ht="12.75">
      <c r="A86" s="2"/>
      <c r="B86" s="2"/>
      <c r="C86" s="2"/>
      <c r="D86" s="2"/>
      <c r="E86" s="2"/>
      <c r="F86" s="4"/>
      <c r="G86" s="2"/>
      <c r="H86" s="2"/>
      <c r="I86" s="2"/>
      <c r="J86" s="2"/>
      <c r="K86" s="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5"/>
      <c r="AF86" s="2"/>
    </row>
    <row r="87" spans="1:32" ht="12.75">
      <c r="A87" s="2"/>
      <c r="B87" s="2"/>
      <c r="C87" s="2"/>
      <c r="D87" s="2"/>
      <c r="E87" s="2"/>
      <c r="F87" s="4"/>
      <c r="G87" s="2"/>
      <c r="H87" s="2"/>
      <c r="I87" s="2"/>
      <c r="J87" s="2"/>
      <c r="K87" s="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5"/>
      <c r="AF87" s="2"/>
    </row>
    <row r="88" spans="1:32" ht="12.75">
      <c r="A88" s="2"/>
      <c r="B88" s="2"/>
      <c r="C88" s="2"/>
      <c r="D88" s="2"/>
      <c r="E88" s="2"/>
      <c r="F88" s="4"/>
      <c r="G88" s="2"/>
      <c r="H88" s="2"/>
      <c r="I88" s="2"/>
      <c r="J88" s="2"/>
      <c r="K88" s="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5"/>
      <c r="AF88" s="2"/>
    </row>
    <row r="89" spans="1:32" ht="12.75">
      <c r="A89" s="2"/>
      <c r="B89" s="2"/>
      <c r="C89" s="2"/>
      <c r="D89" s="2"/>
      <c r="E89" s="2"/>
      <c r="F89" s="4"/>
      <c r="G89" s="2"/>
      <c r="H89" s="2"/>
      <c r="I89" s="2"/>
      <c r="J89" s="2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5"/>
      <c r="AF89" s="2"/>
    </row>
    <row r="90" spans="1:32" ht="12.75">
      <c r="A90" s="2"/>
      <c r="B90" s="2"/>
      <c r="C90" s="2"/>
      <c r="D90" s="2"/>
      <c r="E90" s="2"/>
      <c r="F90" s="4"/>
      <c r="G90" s="2"/>
      <c r="H90" s="2"/>
      <c r="I90" s="2"/>
      <c r="J90" s="2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5"/>
      <c r="AF90" s="2"/>
    </row>
    <row r="91" spans="1:32" ht="12.75">
      <c r="A91" s="2"/>
      <c r="B91" s="2"/>
      <c r="C91" s="2"/>
      <c r="D91" s="2"/>
      <c r="E91" s="2"/>
      <c r="F91" s="4"/>
      <c r="G91" s="2"/>
      <c r="H91" s="2"/>
      <c r="I91" s="2"/>
      <c r="J91" s="2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5"/>
      <c r="AF91" s="2"/>
    </row>
    <row r="92" spans="1:32" ht="12.75">
      <c r="A92" s="2"/>
      <c r="B92" s="2"/>
      <c r="C92" s="2"/>
      <c r="D92" s="2"/>
      <c r="E92" s="2"/>
      <c r="F92" s="4"/>
      <c r="G92" s="2"/>
      <c r="H92" s="2"/>
      <c r="I92" s="2"/>
      <c r="J92" s="2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5"/>
      <c r="AF92" s="2"/>
    </row>
    <row r="93" spans="1:32" ht="12.75">
      <c r="A93" s="2"/>
      <c r="B93" s="2"/>
      <c r="C93" s="2"/>
      <c r="D93" s="2"/>
      <c r="E93" s="2"/>
      <c r="F93" s="4"/>
      <c r="G93" s="2"/>
      <c r="H93" s="2"/>
      <c r="I93" s="2"/>
      <c r="J93" s="2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5"/>
      <c r="AF93" s="2"/>
    </row>
    <row r="94" spans="1:32" ht="12.75">
      <c r="A94" s="2"/>
      <c r="B94" s="2"/>
      <c r="C94" s="2"/>
      <c r="D94" s="2"/>
      <c r="E94" s="2"/>
      <c r="F94" s="4"/>
      <c r="G94" s="2"/>
      <c r="H94" s="2"/>
      <c r="I94" s="2"/>
      <c r="J94" s="2"/>
      <c r="K94" s="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5"/>
      <c r="AF94" s="2"/>
    </row>
  </sheetData>
  <mergeCells count="5">
    <mergeCell ref="A6:O6"/>
    <mergeCell ref="B27:E27"/>
    <mergeCell ref="G27:J27"/>
    <mergeCell ref="L27:O27"/>
    <mergeCell ref="G26:J26"/>
  </mergeCells>
  <printOptions/>
  <pageMargins left="0.29" right="0.25" top="0.21" bottom="0.23" header="0.5" footer="0.17"/>
  <pageSetup fitToHeight="1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workbookViewId="0" topLeftCell="E29">
      <selection activeCell="J8" sqref="J8"/>
    </sheetView>
  </sheetViews>
  <sheetFormatPr defaultColWidth="9.140625" defaultRowHeight="12.75"/>
  <cols>
    <col min="1" max="1" width="32.00390625" style="0" customWidth="1"/>
    <col min="2" max="4" width="13.7109375" style="0" customWidth="1"/>
    <col min="5" max="6" width="14.7109375" style="0" customWidth="1"/>
    <col min="7" max="7" width="13.7109375" style="0" customWidth="1"/>
    <col min="8" max="8" width="14.7109375" style="0" customWidth="1"/>
    <col min="9" max="11" width="13.7109375" style="0" customWidth="1"/>
    <col min="12" max="14" width="11.7109375" style="0" customWidth="1"/>
    <col min="15" max="15" width="12.7109375" style="0" customWidth="1"/>
    <col min="16" max="17" width="11.7109375" style="0" customWidth="1"/>
    <col min="18" max="16384" width="13.7109375" style="0" customWidth="1"/>
  </cols>
  <sheetData>
    <row r="1" ht="8.25" customHeight="1">
      <c r="A1" s="42"/>
    </row>
    <row r="2" ht="8.25" customHeight="1">
      <c r="A2" s="6"/>
    </row>
    <row r="3" spans="1:17" ht="17.25" customHeight="1">
      <c r="A3" s="122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43"/>
      <c r="M3" s="43"/>
      <c r="N3" s="43"/>
      <c r="O3" s="43"/>
      <c r="P3" s="43"/>
      <c r="Q3" s="43"/>
    </row>
    <row r="4" spans="1:17" ht="17.25" customHeight="1">
      <c r="A4" s="123" t="s">
        <v>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44"/>
      <c r="M4" s="44"/>
      <c r="N4" s="44"/>
      <c r="O4" s="44"/>
      <c r="P4" s="44"/>
      <c r="Q4" s="44"/>
    </row>
    <row r="5" spans="1:17" ht="17.25" customHeight="1">
      <c r="A5" s="123" t="s">
        <v>49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44"/>
      <c r="M5" s="44"/>
      <c r="N5" s="44"/>
      <c r="O5" s="44"/>
      <c r="P5" s="44"/>
      <c r="Q5" s="44"/>
    </row>
    <row r="6" spans="1:17" ht="15">
      <c r="A6" s="114" t="s">
        <v>51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45"/>
      <c r="M6" s="45"/>
      <c r="N6" s="45"/>
      <c r="O6" s="45"/>
      <c r="P6" s="45"/>
      <c r="Q6" s="45"/>
    </row>
    <row r="7" spans="1:17" ht="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45"/>
      <c r="M7" s="45"/>
      <c r="N7" s="45"/>
      <c r="O7" s="45"/>
      <c r="P7" s="45"/>
      <c r="Q7" s="45"/>
    </row>
    <row r="9" ht="15" customHeight="1"/>
    <row r="10" ht="12" customHeight="1"/>
    <row r="11" ht="12" customHeight="1"/>
    <row r="12" ht="12" customHeight="1"/>
    <row r="13" ht="15" customHeight="1"/>
    <row r="14" ht="12.75" customHeight="1"/>
    <row r="15" ht="12.75" customHeight="1"/>
    <row r="16" ht="12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2.75" customHeight="1"/>
    <row r="24" spans="1:17" ht="11.25" customHeight="1">
      <c r="A24" s="49"/>
      <c r="B24" s="50"/>
      <c r="C24" s="50"/>
      <c r="D24" s="51"/>
      <c r="E24" s="104"/>
      <c r="F24" s="50"/>
      <c r="G24" s="50"/>
      <c r="H24" s="51"/>
      <c r="I24" s="105"/>
      <c r="J24" s="50"/>
      <c r="K24" s="51"/>
      <c r="L24" s="30"/>
      <c r="M24" s="30"/>
      <c r="N24" s="31"/>
      <c r="O24" s="30"/>
      <c r="P24" s="30"/>
      <c r="Q24" s="30"/>
    </row>
    <row r="25" spans="1:17" ht="12" customHeight="1">
      <c r="A25" s="52"/>
      <c r="B25" s="117" t="s">
        <v>30</v>
      </c>
      <c r="C25" s="117"/>
      <c r="D25" s="118"/>
      <c r="E25" s="53" t="s">
        <v>4</v>
      </c>
      <c r="F25" s="53"/>
      <c r="G25" s="54"/>
      <c r="H25" s="55"/>
      <c r="I25" s="53" t="s">
        <v>31</v>
      </c>
      <c r="J25" s="56"/>
      <c r="K25" s="57"/>
      <c r="O25" s="58"/>
      <c r="P25" s="58"/>
      <c r="Q25" s="58"/>
    </row>
    <row r="26" spans="1:11" ht="12" customHeight="1">
      <c r="A26" s="52"/>
      <c r="B26" s="59"/>
      <c r="C26" s="60" t="s">
        <v>32</v>
      </c>
      <c r="D26" s="61"/>
      <c r="E26" s="62" t="s">
        <v>33</v>
      </c>
      <c r="F26" s="62"/>
      <c r="G26" s="62"/>
      <c r="H26" s="63"/>
      <c r="I26" s="62" t="s">
        <v>34</v>
      </c>
      <c r="J26" s="64"/>
      <c r="K26" s="65"/>
    </row>
    <row r="27" spans="1:11" ht="12.75" customHeight="1">
      <c r="A27" s="52"/>
      <c r="B27" s="34"/>
      <c r="C27" s="112" t="s">
        <v>10</v>
      </c>
      <c r="D27" s="66"/>
      <c r="E27" s="20"/>
      <c r="F27" s="20"/>
      <c r="G27" s="112" t="s">
        <v>10</v>
      </c>
      <c r="H27" s="66"/>
      <c r="I27" s="20"/>
      <c r="J27" s="112" t="s">
        <v>10</v>
      </c>
      <c r="K27" s="66"/>
    </row>
    <row r="28" spans="1:11" ht="12" customHeight="1">
      <c r="A28" s="52"/>
      <c r="B28" s="35" t="s">
        <v>2</v>
      </c>
      <c r="C28" s="111" t="s">
        <v>11</v>
      </c>
      <c r="D28" s="67" t="s">
        <v>3</v>
      </c>
      <c r="E28" s="35" t="s">
        <v>2</v>
      </c>
      <c r="F28" s="35" t="s">
        <v>45</v>
      </c>
      <c r="G28" s="111" t="s">
        <v>11</v>
      </c>
      <c r="H28" s="67" t="s">
        <v>3</v>
      </c>
      <c r="I28" s="35" t="s">
        <v>2</v>
      </c>
      <c r="J28" s="111" t="s">
        <v>11</v>
      </c>
      <c r="K28" s="67" t="s">
        <v>3</v>
      </c>
    </row>
    <row r="29" spans="1:11" ht="15" customHeight="1">
      <c r="A29" s="52" t="s">
        <v>35</v>
      </c>
      <c r="B29" s="29">
        <f>5600000-42600-112008</f>
        <v>5445392</v>
      </c>
      <c r="C29" s="29">
        <v>3637379</v>
      </c>
      <c r="D29" s="52">
        <f>B29-C29</f>
        <v>1808013</v>
      </c>
      <c r="E29" s="2">
        <v>852100</v>
      </c>
      <c r="F29" s="2">
        <v>30580</v>
      </c>
      <c r="G29" s="2">
        <v>575829</v>
      </c>
      <c r="H29" s="52">
        <f>E29-F29-G29</f>
        <v>245691</v>
      </c>
      <c r="I29" s="2"/>
      <c r="J29" s="2"/>
      <c r="K29" s="52"/>
    </row>
    <row r="30" spans="1:11" ht="12.75" customHeight="1">
      <c r="A30" s="52" t="s">
        <v>36</v>
      </c>
      <c r="B30" s="29">
        <f>13359600-267192</f>
        <v>13092408</v>
      </c>
      <c r="C30" s="29">
        <v>8303580</v>
      </c>
      <c r="D30" s="52">
        <f>B30-C30</f>
        <v>4788828</v>
      </c>
      <c r="E30" s="2">
        <v>1700000</v>
      </c>
      <c r="F30" s="2">
        <v>20468</v>
      </c>
      <c r="G30" s="2">
        <v>1663044</v>
      </c>
      <c r="H30" s="52">
        <f>E30-F30-G30</f>
        <v>16488</v>
      </c>
      <c r="I30" s="2"/>
      <c r="J30" s="2"/>
      <c r="K30" s="52"/>
    </row>
    <row r="31" spans="1:11" ht="12.75" customHeight="1">
      <c r="A31" s="52" t="s">
        <v>37</v>
      </c>
      <c r="B31" s="29">
        <v>39579300</v>
      </c>
      <c r="C31" s="29">
        <v>34552865</v>
      </c>
      <c r="D31" s="52">
        <f>B31-C31</f>
        <v>5026435</v>
      </c>
      <c r="E31" s="2"/>
      <c r="F31" s="2"/>
      <c r="G31" s="2"/>
      <c r="H31" s="52"/>
      <c r="I31" s="2"/>
      <c r="J31" s="2"/>
      <c r="K31" s="52"/>
    </row>
    <row r="32" spans="1:11" ht="12.75" customHeight="1">
      <c r="A32" s="52" t="s">
        <v>38</v>
      </c>
      <c r="B32" s="29">
        <v>1700000</v>
      </c>
      <c r="C32" s="29">
        <v>397652</v>
      </c>
      <c r="D32" s="52">
        <f>B32-C32</f>
        <v>1302348</v>
      </c>
      <c r="E32" s="2">
        <v>0</v>
      </c>
      <c r="F32" s="2"/>
      <c r="G32" s="2"/>
      <c r="H32" s="52"/>
      <c r="I32" s="2">
        <v>1000000</v>
      </c>
      <c r="J32" s="2">
        <v>0</v>
      </c>
      <c r="K32" s="52">
        <f>I32-J32</f>
        <v>1000000</v>
      </c>
    </row>
    <row r="33" spans="1:11" ht="12.75" customHeight="1">
      <c r="A33" s="68" t="s">
        <v>39</v>
      </c>
      <c r="B33" s="69">
        <f>40000000-970</f>
        <v>39999030</v>
      </c>
      <c r="C33" s="69">
        <v>19859337</v>
      </c>
      <c r="D33" s="52">
        <f>B33-C33</f>
        <v>20139693</v>
      </c>
      <c r="E33" s="2"/>
      <c r="F33" s="2"/>
      <c r="G33" s="2"/>
      <c r="H33" s="68"/>
      <c r="I33" s="2"/>
      <c r="J33" s="2"/>
      <c r="K33" s="68"/>
    </row>
    <row r="34" spans="1:11" ht="12.75" customHeight="1">
      <c r="A34" s="68" t="s">
        <v>40</v>
      </c>
      <c r="B34" s="69"/>
      <c r="C34" s="69"/>
      <c r="D34" s="52"/>
      <c r="E34" s="2"/>
      <c r="F34" s="2"/>
      <c r="G34" s="2"/>
      <c r="H34" s="52">
        <f>E34-F34-G34</f>
        <v>0</v>
      </c>
      <c r="I34" s="2"/>
      <c r="J34" s="2"/>
      <c r="K34" s="68"/>
    </row>
    <row r="35" spans="1:11" ht="12.75" customHeight="1">
      <c r="A35" s="68" t="s">
        <v>41</v>
      </c>
      <c r="B35" s="69"/>
      <c r="C35" s="69"/>
      <c r="D35" s="52"/>
      <c r="E35" s="2"/>
      <c r="F35" s="2"/>
      <c r="G35" s="2"/>
      <c r="H35" s="52"/>
      <c r="I35" s="2"/>
      <c r="J35" s="2"/>
      <c r="K35" s="68"/>
    </row>
    <row r="36" spans="1:11" ht="15" customHeight="1">
      <c r="A36" s="52" t="s">
        <v>9</v>
      </c>
      <c r="B36" s="70">
        <f>SUM(B29:B35)</f>
        <v>99816130</v>
      </c>
      <c r="C36" s="71">
        <f>ROUND(SUM(C29:C35),0)</f>
        <v>66750813</v>
      </c>
      <c r="D36" s="72">
        <f>ROUND(SUM(D29:D35),0)</f>
        <v>33065317</v>
      </c>
      <c r="E36" s="71">
        <f>SUM(E29:E35)</f>
        <v>2552100</v>
      </c>
      <c r="F36" s="71">
        <f>SUM(F29:F35)</f>
        <v>51048</v>
      </c>
      <c r="G36" s="71">
        <f>ROUND(SUM(G29:G35),0)</f>
        <v>2238873</v>
      </c>
      <c r="H36" s="72">
        <f>ROUND(SUM(H29:H35),0)</f>
        <v>262179</v>
      </c>
      <c r="I36" s="71">
        <f>SUM(I29:I35)</f>
        <v>1000000</v>
      </c>
      <c r="J36" s="71">
        <f>ROUND(SUM(J29:J35),0)</f>
        <v>0</v>
      </c>
      <c r="K36" s="72">
        <f>ROUND(SUM(K29:K35),0)</f>
        <v>1000000</v>
      </c>
    </row>
    <row r="37" spans="1:15" ht="13.5" customHeight="1">
      <c r="A37" s="52" t="s">
        <v>46</v>
      </c>
      <c r="B37" s="29"/>
      <c r="C37" s="73">
        <f>C36/B36</f>
        <v>0.6687377380790058</v>
      </c>
      <c r="D37" s="74">
        <f>D36/B36</f>
        <v>0.3312622619209941</v>
      </c>
      <c r="E37" s="75"/>
      <c r="F37" s="22"/>
      <c r="G37" s="75">
        <f>G36/(E36-F36)</f>
        <v>0.8951725114071999</v>
      </c>
      <c r="H37" s="74">
        <f>H36/(E36-F36)</f>
        <v>0.10482748859280015</v>
      </c>
      <c r="I37" s="75"/>
      <c r="J37" s="75">
        <f>J36/I36</f>
        <v>0</v>
      </c>
      <c r="K37" s="74">
        <f>K36/I36</f>
        <v>1</v>
      </c>
      <c r="O37">
        <f>3236200+2732800</f>
        <v>5969000</v>
      </c>
    </row>
    <row r="38" spans="1:15" ht="13.5" customHeight="1">
      <c r="A38" s="52"/>
      <c r="B38" s="29"/>
      <c r="C38" s="97"/>
      <c r="D38" s="74"/>
      <c r="E38" s="75"/>
      <c r="F38" s="22"/>
      <c r="G38" s="98"/>
      <c r="H38" s="74"/>
      <c r="I38" s="76"/>
      <c r="J38" s="73"/>
      <c r="K38" s="74"/>
      <c r="O38">
        <f>-21400-227000</f>
        <v>-248400</v>
      </c>
    </row>
    <row r="39" spans="1:19" ht="7.5" customHeight="1">
      <c r="A39" s="77"/>
      <c r="B39" s="78"/>
      <c r="C39" s="79"/>
      <c r="D39" s="80"/>
      <c r="E39" s="81"/>
      <c r="F39" s="81"/>
      <c r="G39" s="79"/>
      <c r="H39" s="80"/>
      <c r="I39" s="82"/>
      <c r="J39" s="79"/>
      <c r="K39" s="80"/>
      <c r="L39" s="83"/>
      <c r="M39" s="83"/>
      <c r="N39" s="83"/>
      <c r="O39" s="83"/>
      <c r="P39" s="83"/>
      <c r="Q39" s="83"/>
      <c r="R39" s="83"/>
      <c r="S39" s="83"/>
    </row>
    <row r="40" spans="1:15" ht="12" customHeight="1">
      <c r="A40" s="77"/>
      <c r="B40" s="48"/>
      <c r="C40" s="47"/>
      <c r="D40" s="84"/>
      <c r="E40" s="85"/>
      <c r="F40" s="85"/>
      <c r="G40" s="86"/>
      <c r="H40" s="84"/>
      <c r="I40" s="85"/>
      <c r="J40" s="23"/>
      <c r="K40" s="47"/>
      <c r="O40">
        <f>+O37+O38</f>
        <v>5720600</v>
      </c>
    </row>
    <row r="41" spans="1:8" ht="12" customHeight="1">
      <c r="A41" s="77"/>
      <c r="B41" s="54" t="s">
        <v>42</v>
      </c>
      <c r="C41" s="54"/>
      <c r="D41" s="55"/>
      <c r="E41" s="87"/>
      <c r="F41" s="48"/>
      <c r="G41" s="88"/>
      <c r="H41" s="89"/>
    </row>
    <row r="42" spans="1:15" ht="12" customHeight="1">
      <c r="A42" s="77"/>
      <c r="B42" s="119" t="s">
        <v>43</v>
      </c>
      <c r="C42" s="119"/>
      <c r="D42" s="120"/>
      <c r="E42" s="121" t="s">
        <v>9</v>
      </c>
      <c r="F42" s="119"/>
      <c r="G42" s="119"/>
      <c r="H42" s="120"/>
      <c r="O42">
        <f>2490934+2896300</f>
        <v>5387234</v>
      </c>
    </row>
    <row r="43" spans="1:15" ht="12.75">
      <c r="A43" s="77"/>
      <c r="B43" s="34"/>
      <c r="C43" s="34" t="s">
        <v>10</v>
      </c>
      <c r="D43" s="66"/>
      <c r="E43" s="90"/>
      <c r="F43" s="34"/>
      <c r="G43" s="112" t="s">
        <v>10</v>
      </c>
      <c r="H43" s="66"/>
      <c r="O43">
        <f>+O42/O40</f>
        <v>0.9417253434954376</v>
      </c>
    </row>
    <row r="44" spans="1:8" ht="12" customHeight="1">
      <c r="A44" s="77"/>
      <c r="B44" s="35" t="s">
        <v>2</v>
      </c>
      <c r="C44" s="21" t="s">
        <v>11</v>
      </c>
      <c r="D44" s="67" t="s">
        <v>3</v>
      </c>
      <c r="E44" s="91" t="s">
        <v>2</v>
      </c>
      <c r="F44" s="35" t="s">
        <v>45</v>
      </c>
      <c r="G44" s="111" t="s">
        <v>11</v>
      </c>
      <c r="H44" s="67" t="s">
        <v>3</v>
      </c>
    </row>
    <row r="45" spans="1:8" ht="15" customHeight="1">
      <c r="A45" s="52" t="s">
        <v>35</v>
      </c>
      <c r="B45" s="29"/>
      <c r="C45" s="29"/>
      <c r="D45" s="52"/>
      <c r="E45" s="92">
        <f aca="true" t="shared" si="0" ref="E45:E50">B29+E29+I29+B45</f>
        <v>6297492</v>
      </c>
      <c r="F45" s="29">
        <f>+F29</f>
        <v>30580</v>
      </c>
      <c r="G45" s="29">
        <v>4213208</v>
      </c>
      <c r="H45" s="52">
        <f aca="true" t="shared" si="1" ref="G45:H50">D29+H29+K29+D45</f>
        <v>2053704</v>
      </c>
    </row>
    <row r="46" spans="1:8" ht="12.75" customHeight="1">
      <c r="A46" s="52" t="s">
        <v>36</v>
      </c>
      <c r="B46" s="29"/>
      <c r="C46" s="29"/>
      <c r="D46" s="52"/>
      <c r="E46" s="92">
        <f t="shared" si="0"/>
        <v>14792408</v>
      </c>
      <c r="F46" s="29">
        <f>+F30</f>
        <v>20468</v>
      </c>
      <c r="G46" s="29">
        <v>9966624</v>
      </c>
      <c r="H46" s="52">
        <f t="shared" si="1"/>
        <v>4805316</v>
      </c>
    </row>
    <row r="47" spans="1:9" ht="12.75" customHeight="1">
      <c r="A47" s="52" t="s">
        <v>37</v>
      </c>
      <c r="B47" s="29"/>
      <c r="C47" s="29"/>
      <c r="D47" s="52"/>
      <c r="E47" s="92">
        <f t="shared" si="0"/>
        <v>39579300</v>
      </c>
      <c r="F47" s="29"/>
      <c r="G47" s="29">
        <v>34552865</v>
      </c>
      <c r="H47" s="52">
        <f t="shared" si="1"/>
        <v>5026435</v>
      </c>
      <c r="I47" s="48"/>
    </row>
    <row r="48" spans="1:8" ht="12.75" customHeight="1">
      <c r="A48" s="52" t="s">
        <v>38</v>
      </c>
      <c r="B48" s="29">
        <v>0</v>
      </c>
      <c r="C48" s="29"/>
      <c r="D48" s="52"/>
      <c r="E48" s="92">
        <f t="shared" si="0"/>
        <v>2700000</v>
      </c>
      <c r="F48" s="29"/>
      <c r="G48" s="29">
        <v>397652</v>
      </c>
      <c r="H48" s="52">
        <f t="shared" si="1"/>
        <v>2302348</v>
      </c>
    </row>
    <row r="49" spans="1:8" ht="12.75" customHeight="1">
      <c r="A49" s="68" t="s">
        <v>39</v>
      </c>
      <c r="B49" s="29"/>
      <c r="C49" s="29"/>
      <c r="D49" s="52"/>
      <c r="E49" s="92">
        <f t="shared" si="0"/>
        <v>39999030</v>
      </c>
      <c r="F49" s="29"/>
      <c r="G49" s="29">
        <v>19859337</v>
      </c>
      <c r="H49" s="52">
        <f t="shared" si="1"/>
        <v>20139693</v>
      </c>
    </row>
    <row r="50" spans="1:8" ht="12.75" customHeight="1">
      <c r="A50" s="68" t="s">
        <v>40</v>
      </c>
      <c r="B50" s="29"/>
      <c r="C50" s="29"/>
      <c r="D50" s="52"/>
      <c r="E50" s="92">
        <f t="shared" si="0"/>
        <v>0</v>
      </c>
      <c r="F50" s="29">
        <f>+F34</f>
        <v>0</v>
      </c>
      <c r="G50" s="29">
        <f t="shared" si="1"/>
        <v>0</v>
      </c>
      <c r="H50" s="52">
        <f t="shared" si="1"/>
        <v>0</v>
      </c>
    </row>
    <row r="51" spans="1:8" ht="12.75" customHeight="1">
      <c r="A51" s="68" t="s">
        <v>41</v>
      </c>
      <c r="B51" s="46">
        <f>17540800-9530</f>
        <v>17531270</v>
      </c>
      <c r="C51" s="46">
        <v>7778402</v>
      </c>
      <c r="D51" s="93">
        <f>B51-C51</f>
        <v>9752868</v>
      </c>
      <c r="E51" s="94">
        <f>+B51+B35+E35+I35</f>
        <v>17531270</v>
      </c>
      <c r="F51" s="25"/>
      <c r="G51" s="25">
        <v>7778402</v>
      </c>
      <c r="H51" s="93">
        <f>+D51+D35+H35+K35</f>
        <v>9752868</v>
      </c>
    </row>
    <row r="52" spans="1:8" ht="15" customHeight="1">
      <c r="A52" s="52" t="s">
        <v>9</v>
      </c>
      <c r="B52" s="71">
        <f>SUM(B45:B51)</f>
        <v>17531270</v>
      </c>
      <c r="C52" s="71">
        <f>ROUND(SUM(C45:C51),0)</f>
        <v>7778402</v>
      </c>
      <c r="D52" s="72">
        <f>ROUND(SUM(D45:D51),0)</f>
        <v>9752868</v>
      </c>
      <c r="E52" s="71">
        <f>SUM(E45:E51)</f>
        <v>120899500</v>
      </c>
      <c r="F52" s="71">
        <f>ROUND(SUM(F45:F51),0)</f>
        <v>51048</v>
      </c>
      <c r="G52" s="71">
        <f>SUM(G45:G51)</f>
        <v>76768088</v>
      </c>
      <c r="H52" s="72">
        <f>ROUND(SUM(H45:H51),0)+1</f>
        <v>44080365</v>
      </c>
    </row>
    <row r="53" spans="1:8" ht="13.5" customHeight="1">
      <c r="A53" s="52" t="s">
        <v>46</v>
      </c>
      <c r="B53" s="47" t="s">
        <v>1</v>
      </c>
      <c r="C53" s="73">
        <f>C52/B52</f>
        <v>0.4436873084494164</v>
      </c>
      <c r="D53" s="74">
        <f>D52/B52</f>
        <v>0.5563126915505836</v>
      </c>
      <c r="E53" s="108">
        <f>+E52-F52</f>
        <v>120848452</v>
      </c>
      <c r="F53" s="73"/>
      <c r="G53" s="73">
        <f>G52/(E52-F52)</f>
        <v>0.6352426260288382</v>
      </c>
      <c r="H53" s="74">
        <f>H52/(E52-F52)</f>
        <v>0.3647573822459886</v>
      </c>
    </row>
    <row r="55" spans="5:7" ht="12.75">
      <c r="E55" s="95"/>
      <c r="G55" s="95"/>
    </row>
    <row r="56" ht="12.75">
      <c r="G56" s="99"/>
    </row>
    <row r="57" ht="12.75">
      <c r="G57" s="95"/>
    </row>
    <row r="58" ht="12.75">
      <c r="G58" s="95"/>
    </row>
    <row r="59" ht="12.75">
      <c r="G59" s="95"/>
    </row>
  </sheetData>
  <mergeCells count="7">
    <mergeCell ref="B25:D25"/>
    <mergeCell ref="B42:D42"/>
    <mergeCell ref="E42:H42"/>
    <mergeCell ref="A3:K3"/>
    <mergeCell ref="A4:K4"/>
    <mergeCell ref="A5:K5"/>
    <mergeCell ref="A6:K6"/>
  </mergeCells>
  <printOptions/>
  <pageMargins left="0.2" right="0.23" top="0.26" bottom="0.3" header="0.26" footer="0.28"/>
  <pageSetup fitToHeight="1" fitToWidth="1" horizontalDpi="600" verticalDpi="600" orientation="landscape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selection activeCell="B14" sqref="B14"/>
    </sheetView>
  </sheetViews>
  <sheetFormatPr defaultColWidth="9.140625" defaultRowHeight="12.75"/>
  <cols>
    <col min="1" max="1" width="42.57421875" style="100" customWidth="1"/>
    <col min="2" max="2" width="9.140625" style="103" customWidth="1"/>
    <col min="3" max="3" width="12.7109375" style="100" bestFit="1" customWidth="1"/>
    <col min="4" max="4" width="14.8515625" style="100" bestFit="1" customWidth="1"/>
    <col min="5" max="16384" width="9.140625" style="100" customWidth="1"/>
  </cols>
  <sheetData>
    <row r="3" spans="1:2" ht="12.75">
      <c r="A3" s="2" t="s">
        <v>4</v>
      </c>
      <c r="B3" s="103">
        <v>0.78</v>
      </c>
    </row>
    <row r="4" spans="1:2" ht="12.75">
      <c r="A4" s="2" t="s">
        <v>5</v>
      </c>
      <c r="B4" s="103">
        <v>0.67</v>
      </c>
    </row>
    <row r="5" spans="1:2" ht="12.75">
      <c r="A5" s="2" t="s">
        <v>6</v>
      </c>
      <c r="B5" s="103">
        <v>0.72</v>
      </c>
    </row>
    <row r="9" spans="1:2" ht="12.75">
      <c r="A9" s="2" t="s">
        <v>25</v>
      </c>
      <c r="B9" s="103">
        <v>0.67</v>
      </c>
    </row>
    <row r="10" spans="1:3" ht="12.75">
      <c r="A10" s="2" t="s">
        <v>27</v>
      </c>
      <c r="B10" s="103">
        <v>0.9</v>
      </c>
      <c r="C10" s="113"/>
    </row>
    <row r="11" spans="1:2" ht="12.75">
      <c r="A11" s="4" t="s">
        <v>28</v>
      </c>
      <c r="B11" s="103">
        <v>0.001603</v>
      </c>
    </row>
    <row r="12" spans="1:2" ht="12.75">
      <c r="A12" s="4" t="s">
        <v>26</v>
      </c>
      <c r="B12" s="103">
        <v>0.44</v>
      </c>
    </row>
    <row r="13" spans="1:2" ht="12.75">
      <c r="A13" s="2" t="s">
        <v>29</v>
      </c>
      <c r="B13" s="103">
        <v>0.64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IMassengill</dc:creator>
  <cp:keywords/>
  <dc:description/>
  <cp:lastModifiedBy>HAnthony</cp:lastModifiedBy>
  <cp:lastPrinted>2004-08-13T14:48:55Z</cp:lastPrinted>
  <dcterms:created xsi:type="dcterms:W3CDTF">2002-02-12T18:06:19Z</dcterms:created>
  <dcterms:modified xsi:type="dcterms:W3CDTF">2004-08-20T15:20:44Z</dcterms:modified>
  <cp:category/>
  <cp:version/>
  <cp:contentType/>
  <cp:contentStatus/>
</cp:coreProperties>
</file>